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911\Desktop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Materiais de Higiene" sheetId="12" r:id="rId4"/>
    <sheet name="Equipamentos" sheetId="15" r:id="rId5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Servente!$A$2:$L$203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K199" i="13" l="1"/>
  <c r="L173" i="13"/>
  <c r="J144" i="13"/>
  <c r="J148" i="13"/>
  <c r="J143" i="13"/>
  <c r="J147" i="13"/>
  <c r="J146" i="13"/>
  <c r="J145" i="13"/>
  <c r="J42" i="13"/>
  <c r="E7" i="6"/>
  <c r="E9" i="6"/>
  <c r="E25" i="14"/>
  <c r="E13" i="14"/>
  <c r="E20" i="14"/>
  <c r="E17" i="14"/>
  <c r="E29" i="14"/>
  <c r="E30" i="14"/>
  <c r="E31" i="14"/>
  <c r="E32" i="14"/>
  <c r="E33" i="14"/>
  <c r="E34" i="14"/>
  <c r="E35" i="14"/>
  <c r="D5" i="15"/>
  <c r="G5" i="15"/>
  <c r="D3" i="15"/>
  <c r="E3" i="15"/>
  <c r="D4" i="15"/>
  <c r="G4" i="15"/>
  <c r="J74" i="13"/>
  <c r="J69" i="13"/>
  <c r="J80" i="13"/>
  <c r="J68" i="13"/>
  <c r="J36" i="13"/>
  <c r="K100" i="13"/>
  <c r="E26" i="14"/>
  <c r="E24" i="14"/>
  <c r="E10" i="14"/>
  <c r="E8" i="14"/>
  <c r="I220" i="13"/>
  <c r="I212" i="13"/>
  <c r="I215" i="13"/>
  <c r="J139" i="13"/>
  <c r="J105" i="13"/>
  <c r="J92" i="13"/>
  <c r="J49" i="13"/>
  <c r="L201" i="13"/>
  <c r="I210" i="13"/>
  <c r="D6" i="15"/>
  <c r="E6" i="15"/>
  <c r="E28" i="14"/>
  <c r="E27" i="14"/>
  <c r="E23" i="14"/>
  <c r="E22" i="14"/>
  <c r="E21" i="14"/>
  <c r="E19" i="14"/>
  <c r="E18" i="14"/>
  <c r="E16" i="14"/>
  <c r="E15" i="14"/>
  <c r="E14" i="14"/>
  <c r="E12" i="14"/>
  <c r="E11" i="14"/>
  <c r="E9" i="14"/>
  <c r="E7" i="14"/>
  <c r="E6" i="14"/>
  <c r="E5" i="14"/>
  <c r="E4" i="14"/>
  <c r="J63" i="13"/>
  <c r="J192" i="13"/>
  <c r="J185" i="13"/>
  <c r="J114" i="13"/>
  <c r="J119" i="13"/>
  <c r="E5" i="12"/>
  <c r="E6" i="12"/>
  <c r="E4" i="12"/>
  <c r="E4" i="6"/>
  <c r="E5" i="6"/>
  <c r="E6" i="6"/>
  <c r="E8" i="6"/>
  <c r="L200" i="13"/>
  <c r="J106" i="13"/>
  <c r="J107" i="13"/>
  <c r="L199" i="13"/>
  <c r="L203" i="13"/>
  <c r="K91" i="13"/>
  <c r="K106" i="13"/>
  <c r="K103" i="13"/>
  <c r="K102" i="13"/>
  <c r="K48" i="13"/>
  <c r="K86" i="13"/>
  <c r="K92" i="13"/>
  <c r="K104" i="13"/>
  <c r="K47" i="13"/>
  <c r="K99" i="13"/>
  <c r="K98" i="13"/>
  <c r="K87" i="13"/>
  <c r="K89" i="13"/>
  <c r="K101" i="13"/>
  <c r="K105" i="13"/>
  <c r="K107" i="13"/>
  <c r="J118" i="13"/>
  <c r="J120" i="13"/>
  <c r="K90" i="13"/>
  <c r="K88" i="13"/>
  <c r="K49" i="13"/>
  <c r="K61" i="13"/>
  <c r="J78" i="13"/>
  <c r="K58" i="13"/>
  <c r="E11" i="6"/>
  <c r="E10" i="6"/>
  <c r="E12" i="6"/>
  <c r="E36" i="14"/>
  <c r="E38" i="14"/>
  <c r="E37" i="14"/>
  <c r="K55" i="13"/>
  <c r="K63" i="13"/>
  <c r="J79" i="13"/>
  <c r="J81" i="13"/>
  <c r="K59" i="13"/>
  <c r="K60" i="13"/>
  <c r="K56" i="13"/>
  <c r="K57" i="13"/>
  <c r="K62" i="13"/>
  <c r="H6" i="15"/>
  <c r="G6" i="15"/>
  <c r="E5" i="15"/>
  <c r="H5" i="15"/>
  <c r="H7" i="15"/>
  <c r="E4" i="15"/>
  <c r="H4" i="15"/>
  <c r="G3" i="15"/>
  <c r="H3" i="15"/>
  <c r="E7" i="12"/>
  <c r="E8" i="12"/>
  <c r="J124" i="13"/>
  <c r="J125" i="13"/>
  <c r="J129" i="13"/>
  <c r="H8" i="15"/>
  <c r="H9" i="15"/>
  <c r="J127" i="13"/>
  <c r="E9" i="12"/>
  <c r="J126" i="13"/>
  <c r="K133" i="13"/>
  <c r="K134" i="13"/>
  <c r="K138" i="13"/>
  <c r="K136" i="13"/>
  <c r="K137" i="13"/>
  <c r="K139" i="13"/>
  <c r="J149" i="13"/>
  <c r="J150" i="13"/>
  <c r="K185" i="13"/>
  <c r="L185" i="13"/>
  <c r="H201" i="13"/>
  <c r="K201" i="13"/>
  <c r="J159" i="13"/>
  <c r="K192" i="13"/>
  <c r="L192" i="13"/>
  <c r="H202" i="13"/>
  <c r="K202" i="13"/>
  <c r="J160" i="13"/>
  <c r="K179" i="13"/>
  <c r="L179" i="13"/>
  <c r="H200" i="13"/>
  <c r="K200" i="13"/>
  <c r="J158" i="13"/>
  <c r="K173" i="13"/>
  <c r="H199" i="13"/>
  <c r="J157" i="13"/>
  <c r="J161" i="13"/>
  <c r="J162" i="13"/>
  <c r="K203" i="13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2019 -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charset val="1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MA 2018, fl.11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CT RN 2018 - pág 11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15ª da CCT</t>
        </r>
      </text>
    </comment>
    <comment ref="J36" authorId="3" shapeId="0">
      <text>
        <r>
          <rPr>
            <sz val="10"/>
            <rFont val="Arial"/>
            <family val="2"/>
          </rPr>
          <t>CCT 2018 - Cláusula 3ª - Categoria Servente de Limpeza
Após análise das áreas onde serão executados os serviços de limpeza, foi identificada a necessidade da prestação do serviço em uma jornada de 04 horas diárias, totalizando 20 horas semanais.
Dessa forma, a fim de estimar os valor da contratação para atender as necessidades acima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- 2018. pág 11
CCT Cláusula 10ª</t>
        </r>
      </text>
    </comment>
    <comment ref="J69" authorId="3" shapeId="0">
      <text>
        <r>
          <rPr>
            <sz val="10"/>
            <rFont val="Arial"/>
            <family val="2"/>
          </rPr>
          <t>Cláusula 9ª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18ª CCT</t>
        </r>
      </text>
    </comment>
    <comment ref="J71" authorId="5" shapeId="0">
      <text>
        <r>
          <rPr>
            <sz val="9"/>
            <color indexed="81"/>
            <rFont val="Segoe UI"/>
            <charset val="1"/>
          </rPr>
          <t>Cláusula 19ª CCT</t>
        </r>
      </text>
    </comment>
    <comment ref="J72" authorId="5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27ª da CCT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Base de cálculo
Total do Módulo 1 (Composição da Remuneração)
Cálculo
[0,08*(0,40+0,10)*0,9]*(1+0,0833+0,09075+0,03025) = </t>
        </r>
        <r>
          <rPr>
            <b/>
            <sz val="9"/>
            <color indexed="81"/>
            <rFont val="Segoe UI"/>
            <family val="2"/>
          </rPr>
          <t>4,35%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(0,10) = Contribuição Social sobre o FGTS (10%)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Base de cálculo
Total do Módulo 1 (Composição da Remuneração)
Cálculo
[0,08 x (0,4+0,1)] x [% Incidência dos Encargos do Submódulo 2.2] = </t>
        </r>
        <r>
          <rPr>
            <b/>
            <sz val="9"/>
            <color indexed="81"/>
            <rFont val="Segoe UI"/>
            <family val="2"/>
          </rPr>
          <t>0,03 %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(0,10) = Contribuição Social sobre o FGTS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charset val="1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22.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23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 xml:space="preserve">
A lista de materiais e suas respectivas quantidades informadas  na aba "MATERIAIS DE HIGIENE" são estimativas. A licitante poderá adequar a relação, se assim desejar, informado o custo unitário de cada item listado na tabela.
</t>
        </r>
      </text>
    </comment>
    <comment ref="J127" authorId="3" shapeId="0">
      <text>
        <r>
          <rPr>
            <sz val="10"/>
            <rFont val="Arial"/>
            <family val="2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3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3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4" authorId="3" shapeId="0">
      <text>
        <r>
          <rPr>
            <sz val="10"/>
            <rFont val="Arial"/>
            <family val="2"/>
          </rPr>
          <t>O Caderno Técnico MPOG definiu o percentual de 6,79%.
A empresa poderá cotar o percentual de acordo com a sua realidade.</t>
        </r>
      </text>
    </comment>
    <comment ref="K134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5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6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8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4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80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6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3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38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comments3.xml><?xml version="1.0" encoding="utf-8"?>
<comments xmlns="http://schemas.openxmlformats.org/spreadsheetml/2006/main">
  <authors>
    <author>CAROLINE BRITO PAIVA</author>
  </authors>
  <commentList>
    <comment ref="E9" authorId="0" shapeId="0">
      <text>
        <r>
          <rPr>
            <sz val="9"/>
            <color indexed="81"/>
            <rFont val="Segoe UI"/>
            <family val="2"/>
          </rPr>
          <t>Quantidade estimada de 01 servente.</t>
        </r>
      </text>
    </comment>
  </commentList>
</comments>
</file>

<file path=xl/comments4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<sst xmlns="http://schemas.openxmlformats.org/spreadsheetml/2006/main" count="417" uniqueCount="269">
  <si>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</si>
  <si>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</si>
  <si>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</si>
  <si>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</si>
  <si>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</si>
  <si>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</si>
  <si>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</si>
  <si>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</si>
  <si>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</si>
  <si>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</si>
  <si>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</si>
  <si>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</si>
  <si>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</si>
  <si>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</si>
  <si>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</si>
  <si>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</si>
  <si>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</si>
  <si>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</si>
  <si>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</si>
  <si>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</si>
  <si>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</si>
  <si>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</si>
  <si>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</si>
  <si>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</si>
  <si>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</si>
  <si>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</si>
  <si>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</si>
  <si>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</si>
  <si>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</si>
  <si>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</si>
  <si>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ESPECIFICAÇÃO</t>
  </si>
  <si>
    <t>TOTAL MENSAL DIVIDIDO POR SERVENTE</t>
  </si>
  <si>
    <t>RELAÇÃO DE MATERIAL DE LIMPEZA E UTENSÍLIOS</t>
  </si>
  <si>
    <t>RELAÇÃO DE EQUIPAMENTOS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</si>
  <si>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</si>
  <si>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</si>
  <si>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</si>
  <si>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</si>
  <si>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MENSAL POR SERVENTE (R$) </t>
  </si>
  <si>
    <t xml:space="preserve">TOTAL ANUAL POR SERVENTE (R$) </t>
  </si>
  <si>
    <t xml:space="preserve">TOTAL ANUAL 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</si>
  <si>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</si>
  <si>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</si>
  <si>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</si>
  <si>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</si>
  <si>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</si>
  <si>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</si>
  <si>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</si>
  <si>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</si>
  <si>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</si>
  <si>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</si>
  <si>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</si>
  <si>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</si>
  <si>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</si>
  <si>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</si>
  <si>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</si>
  <si>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</si>
  <si>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</si>
  <si>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</si>
  <si>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</si>
  <si>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</si>
  <si>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</si>
  <si>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</si>
  <si>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</si>
  <si>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</si>
  <si>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</si>
  <si>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</si>
  <si>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</si>
  <si>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</si>
  <si>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</si>
  <si>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</si>
  <si>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</si>
  <si>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</si>
  <si>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</si>
  <si>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</si>
  <si>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</si>
  <si>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</si>
  <si>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</si>
  <si>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</si>
  <si>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</si>
  <si>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</si>
  <si>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</si>
  <si>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</si>
  <si>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</si>
  <si>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</si>
  <si>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</si>
  <si>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</si>
  <si>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</si>
  <si>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</si>
  <si>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</si>
  <si>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</si>
  <si>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</si>
  <si>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</si>
  <si>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</si>
  <si>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</si>
  <si>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</si>
  <si>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</si>
  <si>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</si>
  <si>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</si>
  <si>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</si>
  <si>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</si>
  <si>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</si>
  <si>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</si>
  <si>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Materiais de Higiene</t>
  </si>
  <si>
    <t>RELAÇÃO DE MATERIAL DE HIGIENE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</si>
  <si>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</si>
  <si>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</si>
  <si>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</si>
  <si>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</si>
  <si>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</si>
  <si>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</si>
  <si>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</si>
  <si>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</si>
  <si>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</si>
  <si>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</si>
  <si>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</si>
  <si>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</si>
  <si>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</si>
  <si>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</si>
  <si>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</si>
  <si>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</si>
  <si>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</si>
  <si>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</si>
  <si>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</si>
  <si>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</si>
  <si>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</si>
  <si>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</si>
  <si>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</si>
  <si>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</si>
  <si>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</si>
  <si>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</si>
  <si>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</si>
  <si>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</si>
  <si>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</si>
  <si>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</si>
  <si>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</si>
  <si>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</si>
  <si>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</si>
  <si>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</si>
  <si>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</si>
  <si>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</si>
  <si>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</si>
  <si>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</si>
  <si>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</si>
  <si>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</si>
  <si>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</si>
  <si>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</si>
  <si>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</si>
  <si>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</si>
  <si>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</si>
  <si>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QUANTIDADE MENSAL</t>
  </si>
  <si>
    <t>Galão de 05 litros</t>
  </si>
  <si>
    <t>Sabonete líquido, hipoalergênico</t>
  </si>
  <si>
    <t>Fardo com 1000 folhas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</si>
  <si>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</si>
  <si>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</si>
  <si>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</si>
  <si>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</si>
  <si>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</si>
  <si>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</si>
  <si>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</si>
  <si>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</si>
  <si>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</si>
  <si>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</si>
  <si>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</si>
  <si>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Escova de nylon manual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</si>
  <si>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</si>
  <si>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</si>
  <si>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</si>
  <si>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</si>
  <si>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</si>
  <si>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</si>
  <si>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</si>
  <si>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Placa de sinalização em polipropileno para piso molhado</t>
  </si>
  <si>
    <t>TOTAL MENSAL</t>
  </si>
  <si>
    <t>TOTAL MENSAL DIVIDIDO POR FUNCIONÁRIO</t>
  </si>
  <si>
    <t>Papel Higiênico, celulose virgem, 30 m, 11 cm, picotado, folha dupla, branca, extramacio.</t>
  </si>
  <si>
    <t>Fardo com 64 rolos de 30 metros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</si>
  <si>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</si>
  <si>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</si>
  <si>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</si>
  <si>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</si>
  <si>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</si>
  <si>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</si>
  <si>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</si>
  <si>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</si>
  <si>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</si>
  <si>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</si>
  <si>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</si>
  <si>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</si>
  <si>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</si>
  <si>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</si>
  <si>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</si>
  <si>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</si>
  <si>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</si>
  <si>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</si>
  <si>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</si>
  <si>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</si>
  <si>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</si>
  <si>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</si>
  <si>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</si>
  <si>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</si>
  <si>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</si>
  <si>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</si>
  <si>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1º Janeiro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</si>
  <si>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</si>
  <si>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</si>
  <si>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</si>
  <si>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</si>
  <si>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</si>
  <si>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</si>
  <si>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</si>
  <si>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</si>
  <si>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</si>
  <si>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</si>
  <si>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</si>
  <si>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</si>
  <si>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</si>
  <si>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</si>
  <si>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</si>
  <si>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</si>
  <si>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>Unid.</t>
  </si>
  <si>
    <t>Papel Toalha, 100% celulose virgem, 3 dobras, 20 cm, 21 cm, branca, interfolha.</t>
  </si>
  <si>
    <t>00091.102672/2019-03</t>
  </si>
  <si>
    <t>Serviço de Limpeza e Conservação SERN</t>
  </si>
  <si>
    <t>NATAL/RN</t>
  </si>
  <si>
    <t>RN000021/2019</t>
  </si>
  <si>
    <t xml:space="preserve">Valor do auxílio alimentação </t>
  </si>
  <si>
    <t>Outros (Programa de Qualificação Profissional)</t>
  </si>
  <si>
    <t>Benefício Social Familiar</t>
  </si>
  <si>
    <t>Coberturas Sociais</t>
  </si>
  <si>
    <t>Cortador de grama a combustão motor 4hp corte 39cm, com 04 rodas, Tramontina CC 40p ou similar.</t>
  </si>
  <si>
    <t>Enceradeira Industrial</t>
  </si>
  <si>
    <t xml:space="preserve">Tesoura para poda plantas </t>
  </si>
  <si>
    <t>Água Sanitária</t>
  </si>
  <si>
    <t>Álcool líquido 96%</t>
  </si>
  <si>
    <t>Bacia</t>
  </si>
  <si>
    <t>Balde Plastico 12 litros</t>
  </si>
  <si>
    <t>Brilhotex uso diário – 490ml</t>
  </si>
  <si>
    <t>Desinfetante Concentrado 5L</t>
  </si>
  <si>
    <t>Desinfetante Multiuso – 500ml</t>
  </si>
  <si>
    <t>Desodorizador de ar - Bom Ar</t>
  </si>
  <si>
    <t>Detergente líquido – 500ml</t>
  </si>
  <si>
    <t>Esponja dupla-face multiuso</t>
  </si>
  <si>
    <t>Flanela multiuso absorvente e macia 40 x 60</t>
  </si>
  <si>
    <t>Lã de aço</t>
  </si>
  <si>
    <t>Limpa alumínio – 500ml</t>
  </si>
  <si>
    <t>Limpa Vidro</t>
  </si>
  <si>
    <t>Limpador Multiuso</t>
  </si>
  <si>
    <t>Lixeira</t>
  </si>
  <si>
    <t>Lustra Móveis</t>
  </si>
  <si>
    <t>Luva de Borracha Média</t>
  </si>
  <si>
    <t>Naftalina 50g</t>
  </si>
  <si>
    <t>Pacote</t>
  </si>
  <si>
    <t>Pá para lixo</t>
  </si>
  <si>
    <t>Pano de chão</t>
  </si>
  <si>
    <t>Pedra sanitária 25gr</t>
  </si>
  <si>
    <t>Rodo de Madeira 60 cm com cabo</t>
  </si>
  <si>
    <t>Sabão em Barra</t>
  </si>
  <si>
    <t>Sabão em Pasta</t>
  </si>
  <si>
    <t>Sabão em Pó</t>
  </si>
  <si>
    <t>Kg</t>
  </si>
  <si>
    <t>Saco de Lixo 100 litros preto</t>
  </si>
  <si>
    <t>CT</t>
  </si>
  <si>
    <t>Saco de Lixo 60 litros preto</t>
  </si>
  <si>
    <t>Saco de Lixo 40 litros preto</t>
  </si>
  <si>
    <t>Vassoura Piaçava nº14</t>
  </si>
  <si>
    <t>Vassoura de Pelo 60 cm</t>
  </si>
  <si>
    <t>Bonés árabe, tipo legionário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</si>
</sst>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5" formatCode="_-&quot;R$&quot;\ * #,##0.00_-;\-&quot;R$&quot;\ * #,##0.00_-;_-&quot;R$&quot;\ * &quot;-&quot;??_-;_-@_-"/>
    <numFmt numFmtId="166" formatCode="&quot; R$ &quot;#,##0.00\ ;&quot; R$ (&quot;#,##0.00\);&quot; R$ -&quot;#\ ;@\ "/>
    <numFmt numFmtId="167" formatCode="#,##0.00\ ;&quot; (&quot;#,##0.00\);&quot; -&quot;#\ ;@\ "/>
    <numFmt numFmtId="168" formatCode="d/m/yyyy"/>
    <numFmt numFmtId="169" formatCode="#,##0.00\ ;\(#,##0.00\)"/>
    <numFmt numFmtId="170" formatCode="&quot;R$ &quot;#,##0.00"/>
    <numFmt numFmtId="171" formatCode="0.0000000"/>
    <numFmt numFmtId="172" formatCode="_-&quot;R$&quot;\ * #,##0.00_-;\-&quot;R$&quot;\ * #,##0.00_-;_-&quot;R$&quot;\ * &quot;-&quot;???????_-;_-@_-"/>
    <numFmt numFmtId="173" formatCode="0.000%"/>
    <numFmt numFmtId="174" formatCode="&quot;R$&quot;\ #,##0.00"/>
    <numFmt numFmtId="175" formatCode="&quot;R$&quot;#,##0.00"/>
  </numFmts>
  <fonts count="34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sz val="9"/>
      <color indexed="81"/>
      <name val="Segoe UI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indexed="41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</borders>
  <cellStyleXfs count="20">
    <xf numFmtId="0" fontId="0" fillId="0" borderId="0"/>
    <xf numFmtId="165" fontId="1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7" fontId="8" fillId="0" borderId="0" applyFill="0" applyBorder="0" applyAlignment="0" applyProtection="0"/>
  </cellStyleXfs>
  <cellXfs count="324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9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5" fontId="7" fillId="0" borderId="2" xfId="1" applyFont="1" applyFill="1" applyBorder="1" applyAlignment="1" applyProtection="1">
      <alignment vertical="center" wrapText="1"/>
    </xf>
    <xf numFmtId="165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6" fillId="0" borderId="0" xfId="0" applyFont="1"/>
    <xf numFmtId="0" fontId="6" fillId="0" borderId="0" xfId="0" applyFont="1"/>
    <xf numFmtId="0" fontId="0" fillId="0" borderId="2" xfId="0" applyFont="1" applyFill="1" applyBorder="1" applyAlignment="1">
      <alignment horizontal="center" vertical="center" wrapText="1"/>
    </xf>
    <xf numFmtId="165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9" fontId="0" fillId="2" borderId="0" xfId="0" applyNumberFormat="1" applyFont="1" applyFill="1" applyAlignment="1" applyProtection="1">
      <alignment vertical="center"/>
    </xf>
    <xf numFmtId="169" fontId="7" fillId="2" borderId="0" xfId="0" applyNumberFormat="1" applyFont="1" applyFill="1" applyAlignment="1" applyProtection="1">
      <alignment vertical="center"/>
    </xf>
    <xf numFmtId="169" fontId="6" fillId="2" borderId="0" xfId="0" applyNumberFormat="1" applyFont="1" applyFill="1" applyBorder="1" applyAlignment="1" applyProtection="1">
      <alignment vertical="center"/>
    </xf>
    <xf numFmtId="169" fontId="7" fillId="2" borderId="0" xfId="0" applyNumberFormat="1" applyFont="1" applyFill="1" applyBorder="1" applyAlignment="1" applyProtection="1">
      <alignment horizontal="justify" vertical="top" wrapText="1"/>
    </xf>
    <xf numFmtId="169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69" fontId="7" fillId="2" borderId="0" xfId="0" applyNumberFormat="1" applyFont="1" applyFill="1" applyBorder="1" applyAlignment="1" applyProtection="1">
      <alignment vertical="center"/>
    </xf>
    <xf numFmtId="169" fontId="0" fillId="2" borderId="0" xfId="0" applyNumberFormat="1" applyFont="1" applyFill="1" applyBorder="1" applyAlignment="1" applyProtection="1">
      <alignment vertical="center"/>
    </xf>
    <xf numFmtId="49" fontId="25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5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20" fillId="0" borderId="5" xfId="0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19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justify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5" fontId="0" fillId="0" borderId="5" xfId="1" applyFont="1" applyFill="1" applyBorder="1" applyAlignment="1">
      <alignment horizontal="center" vertical="center"/>
    </xf>
    <xf numFmtId="165" fontId="7" fillId="0" borderId="5" xfId="1" applyFont="1" applyBorder="1" applyAlignment="1">
      <alignment horizontal="center" vertical="center"/>
    </xf>
    <xf numFmtId="165" fontId="8" fillId="0" borderId="5" xfId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 wrapText="1"/>
    </xf>
    <xf numFmtId="2" fontId="28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/>
    <xf numFmtId="170" fontId="7" fillId="2" borderId="8" xfId="0" applyNumberFormat="1" applyFont="1" applyFill="1" applyBorder="1" applyAlignment="1">
      <alignment vertical="center"/>
    </xf>
    <xf numFmtId="0" fontId="20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5" fontId="7" fillId="5" borderId="5" xfId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174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4" fontId="7" fillId="5" borderId="5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/>
    </xf>
    <xf numFmtId="2" fontId="30" fillId="6" borderId="5" xfId="0" applyNumberFormat="1" applyFont="1" applyFill="1" applyBorder="1" applyAlignment="1">
      <alignment horizontal="center"/>
    </xf>
    <xf numFmtId="2" fontId="11" fillId="6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3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0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5" fontId="7" fillId="2" borderId="8" xfId="0" applyNumberFormat="1" applyFont="1" applyFill="1" applyBorder="1" applyAlignment="1">
      <alignment vertical="center"/>
    </xf>
    <xf numFmtId="0" fontId="7" fillId="7" borderId="5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10" fontId="7" fillId="8" borderId="5" xfId="0" applyNumberFormat="1" applyFont="1" applyFill="1" applyBorder="1" applyAlignment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8" borderId="5" xfId="0" applyFont="1" applyFill="1" applyBorder="1" applyAlignment="1" applyProtection="1">
      <alignment horizontal="center" vertical="center"/>
    </xf>
    <xf numFmtId="10" fontId="7" fillId="8" borderId="5" xfId="0" applyNumberFormat="1" applyFont="1" applyFill="1" applyBorder="1" applyAlignment="1">
      <alignment horizontal="center" vertical="center"/>
    </xf>
    <xf numFmtId="169" fontId="7" fillId="8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31" fillId="2" borderId="0" xfId="0" applyNumberFormat="1" applyFont="1" applyFill="1" applyBorder="1" applyAlignment="1" applyProtection="1">
      <alignment horizontal="center" vertical="center"/>
    </xf>
    <xf numFmtId="169" fontId="7" fillId="7" borderId="5" xfId="0" applyNumberFormat="1" applyFont="1" applyFill="1" applyBorder="1" applyAlignment="1" applyProtection="1">
      <alignment horizontal="center" vertical="center"/>
    </xf>
    <xf numFmtId="169" fontId="7" fillId="7" borderId="5" xfId="0" applyNumberFormat="1" applyFont="1" applyFill="1" applyBorder="1" applyAlignment="1" applyProtection="1">
      <alignment horizontal="center" vertical="top" wrapText="1"/>
    </xf>
    <xf numFmtId="169" fontId="7" fillId="7" borderId="5" xfId="0" applyNumberFormat="1" applyFont="1" applyFill="1" applyBorder="1" applyAlignment="1" applyProtection="1">
      <alignment vertical="center"/>
    </xf>
    <xf numFmtId="169" fontId="16" fillId="7" borderId="5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Font="1" applyBorder="1" applyAlignment="1">
      <alignment horizontal="left" vertical="center" wrapText="1"/>
    </xf>
    <xf numFmtId="165" fontId="7" fillId="5" borderId="12" xfId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5" fontId="0" fillId="0" borderId="5" xfId="1" applyFont="1" applyFill="1" applyBorder="1"/>
    <xf numFmtId="165" fontId="0" fillId="0" borderId="5" xfId="1" applyFont="1" applyFill="1" applyBorder="1" applyAlignment="1">
      <alignment vertical="center"/>
    </xf>
    <xf numFmtId="165" fontId="0" fillId="0" borderId="5" xfId="1" applyFont="1" applyFill="1" applyBorder="1" applyAlignment="1"/>
    <xf numFmtId="2" fontId="7" fillId="7" borderId="8" xfId="0" applyNumberFormat="1" applyFont="1" applyFill="1" applyBorder="1" applyAlignment="1" applyProtection="1">
      <alignment horizontal="center" vertical="center"/>
    </xf>
    <xf numFmtId="2" fontId="7" fillId="7" borderId="11" xfId="0" applyNumberFormat="1" applyFont="1" applyFill="1" applyBorder="1" applyAlignment="1" applyProtection="1">
      <alignment horizontal="center" vertical="center"/>
    </xf>
    <xf numFmtId="2" fontId="33" fillId="2" borderId="5" xfId="0" applyNumberFormat="1" applyFont="1" applyFill="1" applyBorder="1" applyAlignment="1" applyProtection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center"/>
    </xf>
    <xf numFmtId="0" fontId="7" fillId="8" borderId="8" xfId="0" applyFont="1" applyFill="1" applyBorder="1" applyAlignment="1" applyProtection="1">
      <alignment horizontal="center" vertical="top" wrapText="1"/>
    </xf>
    <xf numFmtId="0" fontId="7" fillId="8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69" fontId="0" fillId="0" borderId="5" xfId="0" applyNumberFormat="1" applyFont="1" applyFill="1" applyBorder="1" applyAlignment="1" applyProtection="1">
      <alignment horizontal="left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  <protection locked="0"/>
    </xf>
    <xf numFmtId="0" fontId="7" fillId="7" borderId="11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/>
      <protection locked="0"/>
    </xf>
    <xf numFmtId="169" fontId="7" fillId="7" borderId="5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69" fontId="7" fillId="8" borderId="5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169" fontId="0" fillId="2" borderId="5" xfId="0" applyNumberFormat="1" applyFont="1" applyFill="1" applyBorder="1" applyAlignment="1" applyProtection="1">
      <alignment horizontal="left" vertical="top" wrapText="1"/>
    </xf>
    <xf numFmtId="169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>
      <alignment horizontal="left" vertical="center"/>
    </xf>
    <xf numFmtId="170" fontId="0" fillId="2" borderId="5" xfId="0" applyNumberFormat="1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171" fontId="30" fillId="0" borderId="11" xfId="0" applyNumberFormat="1" applyFont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175" fontId="0" fillId="2" borderId="5" xfId="0" applyNumberFormat="1" applyFont="1" applyFill="1" applyBorder="1" applyAlignment="1">
      <alignment horizontal="center" vertical="center"/>
    </xf>
    <xf numFmtId="172" fontId="30" fillId="0" borderId="4" xfId="0" applyNumberFormat="1" applyFont="1" applyFill="1" applyBorder="1" applyAlignment="1">
      <alignment horizontal="center" vertical="center"/>
    </xf>
    <xf numFmtId="172" fontId="30" fillId="0" borderId="23" xfId="0" applyNumberFormat="1" applyFont="1" applyFill="1" applyBorder="1" applyAlignment="1">
      <alignment horizontal="center" vertical="center"/>
    </xf>
    <xf numFmtId="172" fontId="30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171" fontId="30" fillId="0" borderId="4" xfId="0" applyNumberFormat="1" applyFont="1" applyBorder="1" applyAlignment="1">
      <alignment horizontal="center" vertical="center" wrapText="1"/>
    </xf>
    <xf numFmtId="171" fontId="30" fillId="0" borderId="23" xfId="0" applyNumberFormat="1" applyFont="1" applyBorder="1" applyAlignment="1">
      <alignment horizontal="center" vertical="center" wrapText="1"/>
    </xf>
    <xf numFmtId="171" fontId="30" fillId="0" borderId="12" xfId="0" applyNumberFormat="1" applyFont="1" applyBorder="1" applyAlignment="1">
      <alignment horizontal="center" vertical="center" wrapText="1"/>
    </xf>
    <xf numFmtId="170" fontId="11" fillId="0" borderId="4" xfId="0" applyNumberFormat="1" applyFont="1" applyFill="1" applyBorder="1" applyAlignment="1" applyProtection="1">
      <alignment horizontal="center" vertical="center"/>
      <protection locked="0"/>
    </xf>
    <xf numFmtId="170" fontId="11" fillId="0" borderId="23" xfId="0" applyNumberFormat="1" applyFont="1" applyFill="1" applyBorder="1" applyAlignment="1" applyProtection="1">
      <alignment horizontal="center" vertical="center"/>
      <protection locked="0"/>
    </xf>
    <xf numFmtId="170" fontId="11" fillId="0" borderId="12" xfId="0" applyNumberFormat="1" applyFont="1" applyFill="1" applyBorder="1" applyAlignment="1" applyProtection="1">
      <alignment horizontal="center" vertical="center"/>
      <protection locked="0"/>
    </xf>
    <xf numFmtId="165" fontId="1" fillId="0" borderId="4" xfId="1" applyFill="1" applyBorder="1" applyAlignment="1">
      <alignment horizontal="center" vertical="center" wrapText="1"/>
    </xf>
    <xf numFmtId="165" fontId="1" fillId="0" borderId="23" xfId="1" applyFill="1" applyBorder="1" applyAlignment="1">
      <alignment horizontal="center" vertical="center" wrapText="1"/>
    </xf>
    <xf numFmtId="165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175" fontId="30" fillId="0" borderId="4" xfId="0" applyNumberFormat="1" applyFont="1" applyFill="1" applyBorder="1" applyAlignment="1" applyProtection="1">
      <alignment horizontal="center" vertical="center"/>
    </xf>
    <xf numFmtId="175" fontId="30" fillId="0" borderId="12" xfId="0" applyNumberFormat="1" applyFont="1" applyFill="1" applyBorder="1" applyAlignment="1" applyProtection="1">
      <alignment horizontal="center" vertical="center"/>
    </xf>
    <xf numFmtId="0" fontId="30" fillId="0" borderId="5" xfId="0" applyFont="1" applyBorder="1" applyAlignment="1" applyProtection="1">
      <alignment horizontal="center" vertical="center"/>
    </xf>
    <xf numFmtId="170" fontId="11" fillId="0" borderId="5" xfId="0" applyNumberFormat="1" applyFont="1" applyFill="1" applyBorder="1" applyAlignment="1" applyProtection="1">
      <alignment horizontal="center" vertical="center"/>
      <protection locked="0"/>
    </xf>
    <xf numFmtId="170" fontId="30" fillId="0" borderId="5" xfId="0" applyNumberFormat="1" applyFont="1" applyFill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30" fillId="0" borderId="6" xfId="0" applyFont="1" applyBorder="1" applyAlignment="1" applyProtection="1">
      <alignment horizontal="center" vertical="center"/>
    </xf>
    <xf numFmtId="0" fontId="30" fillId="0" borderId="16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7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169" fontId="7" fillId="7" borderId="5" xfId="0" applyNumberFormat="1" applyFont="1" applyFill="1" applyBorder="1" applyAlignment="1" applyProtection="1">
      <alignment horizontal="left" vertical="center" wrapText="1"/>
    </xf>
    <xf numFmtId="169" fontId="7" fillId="7" borderId="13" xfId="0" applyNumberFormat="1" applyFont="1" applyFill="1" applyBorder="1" applyAlignment="1" applyProtection="1">
      <alignment horizontal="center" vertical="center"/>
    </xf>
    <xf numFmtId="169" fontId="7" fillId="7" borderId="11" xfId="0" applyNumberFormat="1" applyFont="1" applyFill="1" applyBorder="1" applyAlignment="1" applyProtection="1">
      <alignment horizontal="center" vertical="center"/>
    </xf>
    <xf numFmtId="169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169" fontId="0" fillId="2" borderId="5" xfId="0" applyNumberFormat="1" applyFont="1" applyFill="1" applyBorder="1" applyAlignment="1" applyProtection="1">
      <alignment horizontal="left" vertical="center" wrapText="1"/>
    </xf>
    <xf numFmtId="169" fontId="0" fillId="2" borderId="13" xfId="0" applyNumberFormat="1" applyFont="1" applyFill="1" applyBorder="1" applyAlignment="1" applyProtection="1">
      <alignment horizontal="center" vertical="center" wrapText="1"/>
    </xf>
    <xf numFmtId="169" fontId="0" fillId="2" borderId="11" xfId="0" applyNumberFormat="1" applyFont="1" applyFill="1" applyBorder="1" applyAlignment="1" applyProtection="1">
      <alignment horizontal="center" vertical="center" wrapText="1"/>
    </xf>
    <xf numFmtId="169" fontId="7" fillId="7" borderId="5" xfId="0" applyNumberFormat="1" applyFont="1" applyFill="1" applyBorder="1" applyAlignment="1" applyProtection="1">
      <alignment horizontal="left" vertical="center"/>
    </xf>
    <xf numFmtId="0" fontId="0" fillId="8" borderId="5" xfId="0" applyFont="1" applyFill="1" applyBorder="1" applyAlignment="1">
      <alignment vertical="center"/>
    </xf>
    <xf numFmtId="169" fontId="0" fillId="2" borderId="8" xfId="0" applyNumberFormat="1" applyFont="1" applyFill="1" applyBorder="1" applyAlignment="1" applyProtection="1">
      <alignment horizontal="left" vertical="center" wrapText="1"/>
    </xf>
    <xf numFmtId="169" fontId="0" fillId="2" borderId="13" xfId="0" applyNumberFormat="1" applyFont="1" applyFill="1" applyBorder="1" applyAlignment="1" applyProtection="1">
      <alignment horizontal="left" vertical="center" wrapText="1"/>
    </xf>
    <xf numFmtId="169" fontId="0" fillId="2" borderId="11" xfId="0" applyNumberFormat="1" applyFont="1" applyFill="1" applyBorder="1" applyAlignment="1" applyProtection="1">
      <alignment horizontal="left" vertical="center" wrapText="1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9" fontId="7" fillId="7" borderId="8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9" fontId="7" fillId="7" borderId="5" xfId="0" applyNumberFormat="1" applyFont="1" applyFill="1" applyBorder="1" applyAlignment="1" applyProtection="1">
      <alignment horizontal="center" vertical="top" wrapText="1"/>
    </xf>
    <xf numFmtId="169" fontId="7" fillId="7" borderId="5" xfId="0" applyNumberFormat="1" applyFont="1" applyFill="1" applyBorder="1" applyAlignment="1" applyProtection="1">
      <alignment horizontal="left" vertical="top" wrapText="1"/>
    </xf>
    <xf numFmtId="169" fontId="7" fillId="2" borderId="14" xfId="0" applyNumberFormat="1" applyFont="1" applyFill="1" applyBorder="1" applyAlignment="1" applyProtection="1">
      <alignment horizontal="center" vertical="center"/>
    </xf>
    <xf numFmtId="2" fontId="0" fillId="2" borderId="15" xfId="0" applyNumberFormat="1" applyFont="1" applyFill="1" applyBorder="1" applyAlignment="1" applyProtection="1">
      <alignment horizontal="center" vertical="center"/>
    </xf>
    <xf numFmtId="169" fontId="0" fillId="0" borderId="4" xfId="0" applyNumberFormat="1" applyFont="1" applyFill="1" applyBorder="1" applyAlignment="1" applyProtection="1">
      <alignment horizontal="left" vertical="top" wrapText="1"/>
    </xf>
    <xf numFmtId="169" fontId="0" fillId="0" borderId="13" xfId="0" applyNumberFormat="1" applyFont="1" applyFill="1" applyBorder="1" applyAlignment="1" applyProtection="1">
      <alignment horizontal="center" vertical="center"/>
      <protection locked="0"/>
    </xf>
    <xf numFmtId="169" fontId="0" fillId="0" borderId="11" xfId="0" applyNumberFormat="1" applyFont="1" applyFill="1" applyBorder="1" applyAlignment="1" applyProtection="1">
      <alignment horizontal="center" vertical="center"/>
      <protection locked="0"/>
    </xf>
    <xf numFmtId="169" fontId="7" fillId="7" borderId="11" xfId="0" applyNumberFormat="1" applyFont="1" applyFill="1" applyBorder="1" applyAlignment="1" applyProtection="1">
      <alignment horizontal="center" vertical="center"/>
      <protection locked="0"/>
    </xf>
    <xf numFmtId="169" fontId="7" fillId="7" borderId="5" xfId="0" applyNumberFormat="1" applyFont="1" applyFill="1" applyBorder="1" applyAlignment="1" applyProtection="1">
      <alignment horizontal="center" vertical="center"/>
      <protection locked="0"/>
    </xf>
    <xf numFmtId="169" fontId="7" fillId="7" borderId="5" xfId="0" applyNumberFormat="1" applyFont="1" applyFill="1" applyBorder="1" applyAlignment="1" applyProtection="1">
      <alignment horizontal="center" vertical="center" wrapText="1"/>
    </xf>
    <xf numFmtId="169" fontId="7" fillId="7" borderId="8" xfId="0" applyNumberFormat="1" applyFont="1" applyFill="1" applyBorder="1" applyAlignment="1" applyProtection="1">
      <alignment horizontal="center" vertical="top" wrapText="1"/>
    </xf>
    <xf numFmtId="169" fontId="7" fillId="7" borderId="11" xfId="0" applyNumberFormat="1" applyFont="1" applyFill="1" applyBorder="1" applyAlignment="1" applyProtection="1">
      <alignment horizontal="center" vertical="top" wrapText="1"/>
    </xf>
    <xf numFmtId="169" fontId="7" fillId="2" borderId="0" xfId="0" applyNumberFormat="1" applyFont="1" applyFill="1" applyAlignment="1" applyProtection="1">
      <alignment horizontal="center" vertical="center"/>
    </xf>
    <xf numFmtId="169" fontId="0" fillId="0" borderId="17" xfId="0" applyNumberFormat="1" applyFont="1" applyFill="1" applyBorder="1" applyAlignment="1" applyProtection="1">
      <alignment horizontal="center" vertical="center"/>
      <protection locked="0"/>
    </xf>
    <xf numFmtId="169" fontId="0" fillId="0" borderId="18" xfId="0" applyNumberFormat="1" applyFont="1" applyFill="1" applyBorder="1" applyAlignment="1" applyProtection="1">
      <alignment horizontal="center" vertical="center"/>
      <protection locked="0"/>
    </xf>
    <xf numFmtId="169" fontId="0" fillId="0" borderId="19" xfId="0" applyNumberFormat="1" applyFont="1" applyFill="1" applyBorder="1" applyAlignment="1" applyProtection="1">
      <alignment horizontal="center" vertical="center"/>
      <protection locked="0"/>
    </xf>
    <xf numFmtId="169" fontId="0" fillId="0" borderId="20" xfId="0" applyNumberFormat="1" applyFont="1" applyFill="1" applyBorder="1" applyAlignment="1" applyProtection="1">
      <alignment horizontal="center" vertical="center"/>
      <protection locked="0"/>
    </xf>
    <xf numFmtId="169" fontId="0" fillId="2" borderId="11" xfId="0" applyNumberFormat="1" applyFont="1" applyFill="1" applyBorder="1" applyAlignment="1" applyProtection="1">
      <alignment horizontal="center" vertical="center"/>
      <protection locked="0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169" fontId="32" fillId="0" borderId="0" xfId="0" applyNumberFormat="1" applyFont="1" applyFill="1" applyBorder="1" applyAlignment="1" applyProtection="1">
      <alignment horizontal="left" vertical="top" wrapText="1"/>
    </xf>
    <xf numFmtId="2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Border="1" applyAlignment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10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center"/>
    </xf>
    <xf numFmtId="169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9" fontId="0" fillId="2" borderId="8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0" fillId="0" borderId="14" xfId="0" applyBorder="1" applyAlignment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10" borderId="5" xfId="0" applyFont="1" applyFill="1" applyBorder="1" applyAlignment="1">
      <alignment horizontal="left" vertical="center" wrapText="1"/>
    </xf>
    <xf numFmtId="167" fontId="8" fillId="11" borderId="5" xfId="19" applyFont="1" applyFill="1" applyBorder="1" applyAlignment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7" borderId="12" xfId="0" applyFont="1" applyFill="1" applyBorder="1" applyAlignment="1" applyProtection="1">
      <alignment horizontal="center" vertical="center"/>
      <protection locked="0"/>
    </xf>
    <xf numFmtId="168" fontId="0" fillId="0" borderId="5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169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/>
    </xf>
    <xf numFmtId="0" fontId="29" fillId="6" borderId="5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169" fontId="0" fillId="0" borderId="8" xfId="0" applyNumberFormat="1" applyFont="1" applyFill="1" applyBorder="1" applyAlignment="1" applyProtection="1">
      <alignment horizontal="left" vertical="top" wrapText="1"/>
    </xf>
    <xf numFmtId="169" fontId="0" fillId="0" borderId="13" xfId="0" applyNumberFormat="1" applyFont="1" applyFill="1" applyBorder="1" applyAlignment="1" applyProtection="1">
      <alignment horizontal="left" vertical="top" wrapText="1"/>
    </xf>
    <xf numFmtId="169" fontId="0" fillId="0" borderId="11" xfId="0" applyNumberFormat="1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vertical="center"/>
      <protection locked="0"/>
    </xf>
    <xf numFmtId="169" fontId="7" fillId="0" borderId="8" xfId="0" applyNumberFormat="1" applyFont="1" applyFill="1" applyBorder="1" applyAlignment="1" applyProtection="1">
      <alignment horizontal="left" vertical="center" wrapText="1"/>
    </xf>
    <xf numFmtId="169" fontId="7" fillId="0" borderId="13" xfId="0" applyNumberFormat="1" applyFont="1" applyFill="1" applyBorder="1" applyAlignment="1" applyProtection="1">
      <alignment horizontal="left" vertical="center" wrapText="1"/>
    </xf>
    <xf numFmtId="169" fontId="7" fillId="0" borderId="11" xfId="0" applyNumberFormat="1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center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3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2" borderId="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12" borderId="7" xfId="0" applyFont="1" applyFill="1" applyBorder="1" applyAlignment="1">
      <alignment horizontal="left" vertical="center" wrapText="1"/>
    </xf>
    <xf numFmtId="0" fontId="7" fillId="12" borderId="14" xfId="0" applyFont="1" applyFill="1" applyBorder="1" applyAlignment="1">
      <alignment horizontal="left" vertical="center" wrapText="1"/>
    </xf>
    <xf numFmtId="0" fontId="7" fillId="12" borderId="2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20"/>
  <sheetViews>
    <sheetView showGridLines="0" tabSelected="1" zoomScale="110" zoomScaleNormal="110" workbookViewId="0">
      <selection activeCell="R17" sqref="R17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275" t="s">
        <v>206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2:12">
      <c r="B3" s="279" t="s">
        <v>207</v>
      </c>
      <c r="C3" s="279"/>
      <c r="D3" s="279"/>
      <c r="E3" s="279"/>
      <c r="F3" s="279"/>
      <c r="G3" s="285" t="s">
        <v>223</v>
      </c>
      <c r="H3" s="285"/>
      <c r="I3" s="285"/>
      <c r="J3" s="285"/>
      <c r="K3" s="285"/>
      <c r="L3" s="286"/>
    </row>
    <row r="4" spans="2:12" ht="12.75" customHeight="1">
      <c r="B4" s="279" t="s">
        <v>208</v>
      </c>
      <c r="C4" s="279"/>
      <c r="D4" s="279"/>
      <c r="E4" s="279"/>
      <c r="F4" s="279"/>
      <c r="G4" s="285"/>
      <c r="H4" s="285"/>
      <c r="I4" s="285"/>
      <c r="J4" s="285"/>
      <c r="K4" s="285"/>
      <c r="L4" s="286"/>
    </row>
    <row r="5" spans="2:12" ht="12.75" customHeight="1">
      <c r="B5" s="279" t="s">
        <v>209</v>
      </c>
      <c r="C5" s="279"/>
      <c r="D5" s="279"/>
      <c r="E5" s="279"/>
      <c r="F5" s="279"/>
      <c r="G5" s="287"/>
      <c r="H5" s="285"/>
      <c r="I5" s="286"/>
      <c r="J5" s="94" t="s">
        <v>210</v>
      </c>
      <c r="K5" s="300"/>
      <c r="L5" s="301"/>
    </row>
    <row r="6" spans="2:12" ht="12.75" customHeight="1">
      <c r="B6" s="302" t="s">
        <v>211</v>
      </c>
      <c r="C6" s="302"/>
      <c r="D6" s="302"/>
      <c r="E6" s="302"/>
      <c r="F6" s="302"/>
      <c r="G6" s="285" t="s">
        <v>224</v>
      </c>
      <c r="H6" s="285"/>
      <c r="I6" s="285"/>
      <c r="J6" s="285"/>
      <c r="K6" s="285"/>
      <c r="L6" s="286"/>
    </row>
    <row r="7" spans="2:12">
      <c r="B7" s="1"/>
      <c r="C7" s="24"/>
      <c r="D7" s="4"/>
      <c r="E7" s="4"/>
      <c r="F7" s="4"/>
      <c r="G7" s="2"/>
      <c r="H7" s="1"/>
      <c r="I7" s="1"/>
      <c r="J7" s="1"/>
      <c r="K7" s="1"/>
      <c r="L7" s="1"/>
    </row>
    <row r="8" spans="2:12">
      <c r="B8" s="275" t="s">
        <v>43</v>
      </c>
      <c r="C8" s="275"/>
      <c r="D8" s="275"/>
      <c r="E8" s="275"/>
      <c r="F8" s="275"/>
      <c r="G8" s="275"/>
      <c r="H8" s="275"/>
      <c r="I8" s="275"/>
      <c r="J8" s="275"/>
      <c r="K8" s="275"/>
      <c r="L8" s="275"/>
    </row>
    <row r="9" spans="2:12">
      <c r="B9" s="95" t="s">
        <v>212</v>
      </c>
      <c r="C9" s="269" t="s">
        <v>44</v>
      </c>
      <c r="D9" s="269"/>
      <c r="E9" s="269"/>
      <c r="F9" s="269"/>
      <c r="G9" s="269"/>
      <c r="H9" s="269"/>
      <c r="I9" s="269"/>
      <c r="J9" s="283" t="s">
        <v>225</v>
      </c>
      <c r="K9" s="283"/>
      <c r="L9" s="283"/>
    </row>
    <row r="10" spans="2:12">
      <c r="B10" s="95" t="s">
        <v>212</v>
      </c>
      <c r="C10" s="269" t="s">
        <v>45</v>
      </c>
      <c r="D10" s="269"/>
      <c r="E10" s="269"/>
      <c r="F10" s="269"/>
      <c r="G10" s="269"/>
      <c r="H10" s="269"/>
      <c r="I10" s="269"/>
      <c r="J10" s="283">
        <v>2019</v>
      </c>
      <c r="K10" s="283"/>
      <c r="L10" s="283"/>
    </row>
    <row r="11" spans="2:12">
      <c r="B11" s="95" t="s">
        <v>212</v>
      </c>
      <c r="C11" s="269" t="s">
        <v>46</v>
      </c>
      <c r="D11" s="269"/>
      <c r="E11" s="269"/>
      <c r="F11" s="269"/>
      <c r="G11" s="269"/>
      <c r="H11" s="269"/>
      <c r="I11" s="269"/>
      <c r="J11" s="283">
        <v>12</v>
      </c>
      <c r="K11" s="283"/>
      <c r="L11" s="283"/>
    </row>
    <row r="12" spans="2:12">
      <c r="B12" s="95" t="s">
        <v>212</v>
      </c>
      <c r="C12" s="269" t="s">
        <v>149</v>
      </c>
      <c r="D12" s="269"/>
      <c r="E12" s="269"/>
      <c r="F12" s="269"/>
      <c r="G12" s="269"/>
      <c r="H12" s="269"/>
      <c r="I12" s="269"/>
      <c r="J12" s="277" t="s">
        <v>226</v>
      </c>
      <c r="K12" s="284"/>
      <c r="L12" s="284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275" t="s">
        <v>47</v>
      </c>
      <c r="C14" s="275"/>
      <c r="D14" s="275"/>
      <c r="E14" s="275"/>
      <c r="F14" s="275"/>
      <c r="G14" s="275"/>
      <c r="H14" s="275"/>
      <c r="I14" s="275"/>
      <c r="J14" s="275"/>
      <c r="K14" s="275"/>
      <c r="L14" s="275"/>
    </row>
    <row r="15" spans="2:12" ht="25.5">
      <c r="B15" s="279" t="s">
        <v>48</v>
      </c>
      <c r="C15" s="279"/>
      <c r="D15" s="279"/>
      <c r="E15" s="279"/>
      <c r="F15" s="279"/>
      <c r="G15" s="279"/>
      <c r="H15" s="279"/>
      <c r="I15" s="279"/>
      <c r="J15" s="96" t="s">
        <v>49</v>
      </c>
      <c r="K15" s="275" t="s">
        <v>100</v>
      </c>
      <c r="L15" s="275"/>
    </row>
    <row r="16" spans="2:12" ht="14.25">
      <c r="B16" s="279" t="s">
        <v>137</v>
      </c>
      <c r="C16" s="279"/>
      <c r="D16" s="279"/>
      <c r="E16" s="279"/>
      <c r="F16" s="279"/>
      <c r="G16" s="279"/>
      <c r="H16" s="279"/>
      <c r="I16" s="279"/>
      <c r="J16" s="47" t="s">
        <v>138</v>
      </c>
      <c r="K16" s="280">
        <v>836.97</v>
      </c>
      <c r="L16" s="280"/>
    </row>
    <row r="17" spans="2:12" ht="14.25">
      <c r="B17" s="279" t="s">
        <v>139</v>
      </c>
      <c r="C17" s="279"/>
      <c r="D17" s="279"/>
      <c r="E17" s="279"/>
      <c r="F17" s="279"/>
      <c r="G17" s="279"/>
      <c r="H17" s="279"/>
      <c r="I17" s="279"/>
      <c r="J17" s="47" t="s">
        <v>138</v>
      </c>
      <c r="K17" s="280">
        <v>382</v>
      </c>
      <c r="L17" s="280"/>
    </row>
    <row r="18" spans="2:12" ht="14.25">
      <c r="B18" s="279" t="s">
        <v>140</v>
      </c>
      <c r="C18" s="279"/>
      <c r="D18" s="279"/>
      <c r="E18" s="279"/>
      <c r="F18" s="279"/>
      <c r="G18" s="279"/>
      <c r="H18" s="279"/>
      <c r="I18" s="279"/>
      <c r="J18" s="47" t="s">
        <v>138</v>
      </c>
      <c r="K18" s="280">
        <v>155</v>
      </c>
      <c r="L18" s="280"/>
    </row>
    <row r="19" spans="2:12" ht="14.25">
      <c r="B19" s="279" t="s">
        <v>141</v>
      </c>
      <c r="C19" s="279"/>
      <c r="D19" s="279"/>
      <c r="E19" s="279"/>
      <c r="F19" s="279"/>
      <c r="G19" s="279"/>
      <c r="H19" s="279"/>
      <c r="I19" s="279"/>
      <c r="J19" s="47" t="s">
        <v>138</v>
      </c>
      <c r="K19" s="280">
        <v>0</v>
      </c>
      <c r="L19" s="280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281" t="s">
        <v>213</v>
      </c>
      <c r="C21" s="281"/>
      <c r="D21" s="281"/>
      <c r="E21" s="281"/>
      <c r="F21" s="281"/>
      <c r="G21" s="281"/>
      <c r="H21" s="281"/>
      <c r="I21" s="281"/>
      <c r="J21" s="281"/>
      <c r="K21" s="281"/>
      <c r="L21" s="281"/>
    </row>
    <row r="22" spans="2:12"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</row>
    <row r="23" spans="2:12">
      <c r="B23" s="275" t="s">
        <v>50</v>
      </c>
      <c r="C23" s="275"/>
      <c r="D23" s="275"/>
      <c r="E23" s="275"/>
      <c r="F23" s="275"/>
      <c r="G23" s="275"/>
      <c r="H23" s="275"/>
      <c r="I23" s="275"/>
      <c r="J23" s="275"/>
      <c r="K23" s="275"/>
      <c r="L23" s="275"/>
    </row>
    <row r="24" spans="2:12" ht="25.5" customHeight="1">
      <c r="B24" s="97">
        <v>1</v>
      </c>
      <c r="C24" s="269" t="s">
        <v>101</v>
      </c>
      <c r="D24" s="269"/>
      <c r="E24" s="269"/>
      <c r="F24" s="269"/>
      <c r="G24" s="269"/>
      <c r="H24" s="269"/>
      <c r="I24" s="269"/>
      <c r="J24" s="276" t="s">
        <v>220</v>
      </c>
      <c r="K24" s="276"/>
      <c r="L24" s="276"/>
    </row>
    <row r="25" spans="2:12">
      <c r="B25" s="98">
        <v>2</v>
      </c>
      <c r="C25" s="269" t="s">
        <v>51</v>
      </c>
      <c r="D25" s="269"/>
      <c r="E25" s="269"/>
      <c r="F25" s="269"/>
      <c r="G25" s="269"/>
      <c r="H25" s="269"/>
      <c r="I25" s="269"/>
      <c r="J25" s="277" t="s">
        <v>178</v>
      </c>
      <c r="K25" s="277"/>
      <c r="L25" s="277"/>
    </row>
    <row r="26" spans="2:12">
      <c r="B26" s="98">
        <v>3</v>
      </c>
      <c r="C26" s="269" t="s">
        <v>1</v>
      </c>
      <c r="D26" s="269"/>
      <c r="E26" s="269"/>
      <c r="F26" s="269"/>
      <c r="G26" s="269"/>
      <c r="H26" s="269"/>
      <c r="I26" s="269"/>
      <c r="J26" s="278">
        <v>1040</v>
      </c>
      <c r="K26" s="278"/>
      <c r="L26" s="278"/>
    </row>
    <row r="27" spans="2:12" ht="27" customHeight="1">
      <c r="B27" s="98">
        <v>4</v>
      </c>
      <c r="C27" s="269" t="s">
        <v>52</v>
      </c>
      <c r="D27" s="269"/>
      <c r="E27" s="269"/>
      <c r="F27" s="269"/>
      <c r="G27" s="269"/>
      <c r="H27" s="269"/>
      <c r="I27" s="269"/>
      <c r="J27" s="277" t="s">
        <v>203</v>
      </c>
      <c r="K27" s="277"/>
      <c r="L27" s="277"/>
    </row>
    <row r="28" spans="2:12">
      <c r="B28" s="98">
        <v>5</v>
      </c>
      <c r="C28" s="269" t="s">
        <v>53</v>
      </c>
      <c r="D28" s="269"/>
      <c r="E28" s="269"/>
      <c r="F28" s="269"/>
      <c r="G28" s="269"/>
      <c r="H28" s="269"/>
      <c r="I28" s="269"/>
      <c r="J28" s="273" t="s">
        <v>204</v>
      </c>
      <c r="K28" s="273"/>
      <c r="L28" s="273"/>
    </row>
    <row r="29" spans="2:12">
      <c r="B29" s="99">
        <v>6</v>
      </c>
      <c r="C29" s="269" t="s">
        <v>0</v>
      </c>
      <c r="D29" s="269"/>
      <c r="E29" s="269"/>
      <c r="F29" s="269"/>
      <c r="G29" s="269"/>
      <c r="H29" s="269"/>
      <c r="I29" s="269"/>
      <c r="J29" s="274">
        <v>26</v>
      </c>
      <c r="K29" s="274"/>
      <c r="L29" s="274"/>
    </row>
    <row r="30" spans="2:12">
      <c r="B30" s="99">
        <v>7</v>
      </c>
      <c r="C30" s="269" t="s">
        <v>146</v>
      </c>
      <c r="D30" s="269"/>
      <c r="E30" s="269"/>
      <c r="F30" s="269"/>
      <c r="G30" s="269"/>
      <c r="H30" s="269"/>
      <c r="I30" s="269"/>
      <c r="J30" s="270">
        <v>4</v>
      </c>
      <c r="K30" s="270"/>
      <c r="L30" s="270"/>
    </row>
    <row r="31" spans="2:12">
      <c r="B31" s="99">
        <v>8</v>
      </c>
      <c r="C31" s="269" t="s">
        <v>227</v>
      </c>
      <c r="D31" s="269"/>
      <c r="E31" s="269"/>
      <c r="F31" s="269"/>
      <c r="G31" s="269"/>
      <c r="H31" s="269"/>
      <c r="I31" s="269"/>
      <c r="J31" s="270">
        <v>152.49</v>
      </c>
      <c r="K31" s="270"/>
      <c r="L31" s="270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271" t="s">
        <v>61</v>
      </c>
      <c r="C34" s="271"/>
      <c r="D34" s="271"/>
      <c r="E34" s="271"/>
      <c r="F34" s="271"/>
      <c r="G34" s="271"/>
      <c r="H34" s="271"/>
      <c r="I34" s="271"/>
      <c r="J34" s="271"/>
      <c r="K34" s="271"/>
      <c r="L34" s="271"/>
    </row>
    <row r="35" spans="2:12">
      <c r="B35" s="272" t="s">
        <v>2</v>
      </c>
      <c r="C35" s="272"/>
      <c r="D35" s="272"/>
      <c r="E35" s="272"/>
      <c r="F35" s="272"/>
      <c r="G35" s="272"/>
      <c r="H35" s="272"/>
      <c r="I35" s="272"/>
      <c r="J35" s="272" t="s">
        <v>62</v>
      </c>
      <c r="K35" s="272"/>
      <c r="L35" s="272"/>
    </row>
    <row r="36" spans="2:12">
      <c r="B36" s="99" t="s">
        <v>54</v>
      </c>
      <c r="C36" s="266" t="s">
        <v>63</v>
      </c>
      <c r="D36" s="266"/>
      <c r="E36" s="266"/>
      <c r="F36" s="266"/>
      <c r="G36" s="266"/>
      <c r="H36" s="266"/>
      <c r="I36" s="266"/>
      <c r="J36" s="248">
        <f>$J$26</f>
        <v>1040</v>
      </c>
      <c r="K36" s="268"/>
      <c r="L36" s="268"/>
    </row>
    <row r="37" spans="2:12">
      <c r="B37" s="107" t="s">
        <v>55</v>
      </c>
      <c r="C37" s="266" t="s">
        <v>64</v>
      </c>
      <c r="D37" s="266"/>
      <c r="E37" s="266"/>
      <c r="F37" s="266"/>
      <c r="G37" s="266"/>
      <c r="H37" s="266"/>
      <c r="I37" s="266"/>
      <c r="J37" s="147"/>
      <c r="K37" s="147"/>
      <c r="L37" s="147"/>
    </row>
    <row r="38" spans="2:12">
      <c r="B38" s="99" t="s">
        <v>56</v>
      </c>
      <c r="C38" s="266" t="s">
        <v>65</v>
      </c>
      <c r="D38" s="266"/>
      <c r="E38" s="266"/>
      <c r="F38" s="266"/>
      <c r="G38" s="266"/>
      <c r="H38" s="266"/>
      <c r="I38" s="266"/>
      <c r="J38" s="147"/>
      <c r="K38" s="147"/>
      <c r="L38" s="147"/>
    </row>
    <row r="39" spans="2:12">
      <c r="B39" s="99" t="s">
        <v>57</v>
      </c>
      <c r="C39" s="266" t="s">
        <v>66</v>
      </c>
      <c r="D39" s="266"/>
      <c r="E39" s="266"/>
      <c r="F39" s="266"/>
      <c r="G39" s="266"/>
      <c r="H39" s="266"/>
      <c r="I39" s="266"/>
      <c r="J39" s="267"/>
      <c r="K39" s="267"/>
      <c r="L39" s="267"/>
    </row>
    <row r="40" spans="2:12">
      <c r="B40" s="99" t="s">
        <v>58</v>
      </c>
      <c r="C40" s="266" t="s">
        <v>67</v>
      </c>
      <c r="D40" s="266"/>
      <c r="E40" s="266"/>
      <c r="F40" s="266"/>
      <c r="G40" s="266"/>
      <c r="H40" s="266"/>
      <c r="I40" s="266"/>
      <c r="J40" s="267"/>
      <c r="K40" s="267"/>
      <c r="L40" s="267"/>
    </row>
    <row r="41" spans="2:12">
      <c r="B41" s="99" t="s">
        <v>60</v>
      </c>
      <c r="C41" s="266" t="s">
        <v>80</v>
      </c>
      <c r="D41" s="266"/>
      <c r="E41" s="266"/>
      <c r="F41" s="266"/>
      <c r="G41" s="266"/>
      <c r="H41" s="266"/>
      <c r="I41" s="266"/>
      <c r="J41" s="147"/>
      <c r="K41" s="147"/>
      <c r="L41" s="147"/>
    </row>
    <row r="42" spans="2:12">
      <c r="B42" s="145" t="s">
        <v>13</v>
      </c>
      <c r="C42" s="145"/>
      <c r="D42" s="145"/>
      <c r="E42" s="145"/>
      <c r="F42" s="145"/>
      <c r="G42" s="145"/>
      <c r="H42" s="145"/>
      <c r="I42" s="145"/>
      <c r="J42" s="263">
        <f>SUM(J36:L41)</f>
        <v>1040</v>
      </c>
      <c r="K42" s="263"/>
      <c r="L42" s="263"/>
    </row>
    <row r="43" spans="2:12">
      <c r="B43" s="1"/>
      <c r="C43" s="264"/>
      <c r="D43" s="264"/>
      <c r="E43" s="264"/>
      <c r="F43" s="264"/>
      <c r="G43" s="2"/>
      <c r="H43" s="1"/>
      <c r="I43" s="1"/>
      <c r="J43" s="1"/>
      <c r="K43" s="1"/>
      <c r="L43" s="1"/>
    </row>
    <row r="44" spans="2:12">
      <c r="B44" s="303" t="s">
        <v>69</v>
      </c>
      <c r="C44" s="303"/>
      <c r="D44" s="303"/>
      <c r="E44" s="303"/>
      <c r="F44" s="303"/>
      <c r="G44" s="303"/>
      <c r="H44" s="303"/>
      <c r="I44" s="303"/>
      <c r="J44" s="303"/>
      <c r="K44" s="303"/>
      <c r="L44" s="303"/>
    </row>
    <row r="45" spans="2:12">
      <c r="B45" s="271" t="s">
        <v>70</v>
      </c>
      <c r="C45" s="271"/>
      <c r="D45" s="271"/>
      <c r="E45" s="271"/>
      <c r="F45" s="271"/>
      <c r="G45" s="271"/>
      <c r="H45" s="271"/>
      <c r="I45" s="271"/>
      <c r="J45" s="271"/>
      <c r="K45" s="271"/>
      <c r="L45" s="271"/>
    </row>
    <row r="46" spans="2:12" ht="27" customHeight="1">
      <c r="B46" s="102" t="s">
        <v>71</v>
      </c>
      <c r="C46" s="145" t="s">
        <v>72</v>
      </c>
      <c r="D46" s="145"/>
      <c r="E46" s="145"/>
      <c r="F46" s="145"/>
      <c r="G46" s="145"/>
      <c r="H46" s="145"/>
      <c r="I46" s="145"/>
      <c r="J46" s="103" t="s">
        <v>148</v>
      </c>
      <c r="K46" s="138" t="s">
        <v>62</v>
      </c>
      <c r="L46" s="139"/>
    </row>
    <row r="47" spans="2:12">
      <c r="B47" s="102" t="s">
        <v>54</v>
      </c>
      <c r="C47" s="246" t="s">
        <v>147</v>
      </c>
      <c r="D47" s="246"/>
      <c r="E47" s="246"/>
      <c r="F47" s="246"/>
      <c r="G47" s="246"/>
      <c r="H47" s="246"/>
      <c r="I47" s="246"/>
      <c r="J47" s="90">
        <v>8.3299999999999999E-2</v>
      </c>
      <c r="K47" s="137">
        <f>$J$42*J47</f>
        <v>86.632000000000005</v>
      </c>
      <c r="L47" s="137"/>
    </row>
    <row r="48" spans="2:12">
      <c r="B48" s="102" t="s">
        <v>55</v>
      </c>
      <c r="C48" s="246" t="s">
        <v>179</v>
      </c>
      <c r="D48" s="246"/>
      <c r="E48" s="246"/>
      <c r="F48" s="246"/>
      <c r="G48" s="246"/>
      <c r="H48" s="246"/>
      <c r="I48" s="246"/>
      <c r="J48" s="90">
        <v>0.121</v>
      </c>
      <c r="K48" s="137">
        <f>$J$42*J48</f>
        <v>125.84</v>
      </c>
      <c r="L48" s="137"/>
    </row>
    <row r="49" spans="2:12" ht="12.75" customHeight="1">
      <c r="B49" s="145" t="s">
        <v>13</v>
      </c>
      <c r="C49" s="145"/>
      <c r="D49" s="145"/>
      <c r="E49" s="145"/>
      <c r="F49" s="145"/>
      <c r="G49" s="145"/>
      <c r="H49" s="145"/>
      <c r="I49" s="145"/>
      <c r="J49" s="104">
        <f>SUM(J47:J48)</f>
        <v>0.20429999999999998</v>
      </c>
      <c r="K49" s="262">
        <f>K47+K48</f>
        <v>212.47200000000001</v>
      </c>
      <c r="L49" s="262"/>
    </row>
    <row r="50" spans="2:12" ht="12.75" customHeight="1"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</row>
    <row r="51" spans="2:12"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</row>
    <row r="52" spans="2:12" ht="6" customHeight="1">
      <c r="B52" s="27"/>
      <c r="C52" s="27"/>
      <c r="D52" s="27"/>
      <c r="E52" s="27"/>
      <c r="F52" s="27"/>
      <c r="G52" s="2"/>
      <c r="H52" s="1"/>
      <c r="I52" s="1"/>
      <c r="J52" s="1"/>
      <c r="K52" s="1"/>
      <c r="L52" s="1"/>
    </row>
    <row r="53" spans="2:12">
      <c r="B53" s="265" t="s">
        <v>102</v>
      </c>
      <c r="C53" s="265"/>
      <c r="D53" s="265"/>
      <c r="E53" s="265"/>
      <c r="F53" s="265"/>
      <c r="G53" s="265"/>
      <c r="H53" s="265"/>
      <c r="I53" s="265"/>
      <c r="J53" s="265"/>
      <c r="K53" s="265"/>
      <c r="L53" s="265"/>
    </row>
    <row r="54" spans="2:12" ht="25.5">
      <c r="B54" s="105" t="s">
        <v>73</v>
      </c>
      <c r="C54" s="141" t="s">
        <v>74</v>
      </c>
      <c r="D54" s="141"/>
      <c r="E54" s="141"/>
      <c r="F54" s="141"/>
      <c r="G54" s="141"/>
      <c r="H54" s="141"/>
      <c r="I54" s="141"/>
      <c r="J54" s="103" t="s">
        <v>148</v>
      </c>
      <c r="K54" s="138" t="s">
        <v>62</v>
      </c>
      <c r="L54" s="139"/>
    </row>
    <row r="55" spans="2:12">
      <c r="B55" s="105" t="s">
        <v>54</v>
      </c>
      <c r="C55" s="246" t="s">
        <v>10</v>
      </c>
      <c r="D55" s="246"/>
      <c r="E55" s="246"/>
      <c r="F55" s="246"/>
      <c r="G55" s="246"/>
      <c r="H55" s="246"/>
      <c r="I55" s="246"/>
      <c r="J55" s="69">
        <v>0.2</v>
      </c>
      <c r="K55" s="215">
        <f>ROUND(($J$42+$K$49)*J55,2)</f>
        <v>250.49</v>
      </c>
      <c r="L55" s="215"/>
    </row>
    <row r="56" spans="2:12">
      <c r="B56" s="105" t="s">
        <v>55</v>
      </c>
      <c r="C56" s="246" t="s">
        <v>214</v>
      </c>
      <c r="D56" s="246"/>
      <c r="E56" s="246"/>
      <c r="F56" s="246"/>
      <c r="G56" s="246"/>
      <c r="H56" s="246"/>
      <c r="I56" s="246"/>
      <c r="J56" s="69">
        <v>2.5000000000000001E-2</v>
      </c>
      <c r="K56" s="215">
        <f>ROUND(($J$42+$K$49)*J56,2)</f>
        <v>31.31</v>
      </c>
      <c r="L56" s="215"/>
    </row>
    <row r="57" spans="2:12">
      <c r="B57" s="105" t="s">
        <v>56</v>
      </c>
      <c r="C57" s="246" t="s">
        <v>75</v>
      </c>
      <c r="D57" s="246"/>
      <c r="E57" s="246"/>
      <c r="F57" s="246"/>
      <c r="G57" s="246"/>
      <c r="H57" s="246"/>
      <c r="I57" s="246"/>
      <c r="J57" s="69">
        <v>0.03</v>
      </c>
      <c r="K57" s="215">
        <f t="shared" ref="K57:K62" si="0">ROUND(($J$42+$K$49)*J57,2)</f>
        <v>37.57</v>
      </c>
      <c r="L57" s="215"/>
    </row>
    <row r="58" spans="2:12">
      <c r="B58" s="105" t="s">
        <v>57</v>
      </c>
      <c r="C58" s="246" t="s">
        <v>155</v>
      </c>
      <c r="D58" s="246"/>
      <c r="E58" s="246"/>
      <c r="F58" s="246"/>
      <c r="G58" s="246"/>
      <c r="H58" s="246"/>
      <c r="I58" s="246"/>
      <c r="J58" s="69">
        <v>1.4999999999999999E-2</v>
      </c>
      <c r="K58" s="215">
        <f t="shared" si="0"/>
        <v>18.79</v>
      </c>
      <c r="L58" s="215"/>
    </row>
    <row r="59" spans="2:12">
      <c r="B59" s="105" t="s">
        <v>58</v>
      </c>
      <c r="C59" s="246" t="s">
        <v>156</v>
      </c>
      <c r="D59" s="246"/>
      <c r="E59" s="246"/>
      <c r="F59" s="246"/>
      <c r="G59" s="246"/>
      <c r="H59" s="246"/>
      <c r="I59" s="246"/>
      <c r="J59" s="69">
        <v>0.01</v>
      </c>
      <c r="K59" s="215">
        <f t="shared" si="0"/>
        <v>12.52</v>
      </c>
      <c r="L59" s="215"/>
    </row>
    <row r="60" spans="2:12">
      <c r="B60" s="105" t="s">
        <v>59</v>
      </c>
      <c r="C60" s="246" t="s">
        <v>219</v>
      </c>
      <c r="D60" s="246"/>
      <c r="E60" s="246"/>
      <c r="F60" s="246"/>
      <c r="G60" s="246"/>
      <c r="H60" s="246"/>
      <c r="I60" s="246"/>
      <c r="J60" s="69">
        <v>6.0000000000000001E-3</v>
      </c>
      <c r="K60" s="215">
        <f t="shared" si="0"/>
        <v>7.51</v>
      </c>
      <c r="L60" s="215"/>
    </row>
    <row r="61" spans="2:12">
      <c r="B61" s="105" t="s">
        <v>60</v>
      </c>
      <c r="C61" s="246" t="s">
        <v>11</v>
      </c>
      <c r="D61" s="246"/>
      <c r="E61" s="246"/>
      <c r="F61" s="246"/>
      <c r="G61" s="246"/>
      <c r="H61" s="246"/>
      <c r="I61" s="246"/>
      <c r="J61" s="69">
        <v>2E-3</v>
      </c>
      <c r="K61" s="215">
        <f t="shared" si="0"/>
        <v>2.5</v>
      </c>
      <c r="L61" s="215"/>
    </row>
    <row r="62" spans="2:12">
      <c r="B62" s="105" t="s">
        <v>76</v>
      </c>
      <c r="C62" s="246" t="s">
        <v>12</v>
      </c>
      <c r="D62" s="246"/>
      <c r="E62" s="246"/>
      <c r="F62" s="246"/>
      <c r="G62" s="246"/>
      <c r="H62" s="246"/>
      <c r="I62" s="246"/>
      <c r="J62" s="69">
        <v>0.08</v>
      </c>
      <c r="K62" s="215">
        <f t="shared" si="0"/>
        <v>100.2</v>
      </c>
      <c r="L62" s="215"/>
    </row>
    <row r="63" spans="2:12">
      <c r="B63" s="304" t="s">
        <v>13</v>
      </c>
      <c r="C63" s="305"/>
      <c r="D63" s="305"/>
      <c r="E63" s="305"/>
      <c r="F63" s="305"/>
      <c r="G63" s="305"/>
      <c r="H63" s="305"/>
      <c r="I63" s="306"/>
      <c r="J63" s="106">
        <f>SUM(J55:J62)</f>
        <v>0.36800000000000005</v>
      </c>
      <c r="K63" s="131">
        <f>SUM(K55:L62)</f>
        <v>460.89</v>
      </c>
      <c r="L63" s="131"/>
    </row>
    <row r="64" spans="2:12">
      <c r="B64" s="6"/>
      <c r="C64" s="260" t="s">
        <v>154</v>
      </c>
      <c r="D64" s="260"/>
      <c r="E64" s="260"/>
      <c r="F64" s="260"/>
      <c r="G64" s="260"/>
      <c r="H64" s="260"/>
      <c r="I64" s="260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43" t="s">
        <v>77</v>
      </c>
      <c r="C66" s="143"/>
      <c r="D66" s="143"/>
      <c r="E66" s="143"/>
      <c r="F66" s="143"/>
      <c r="G66" s="261"/>
      <c r="H66" s="261"/>
      <c r="I66" s="261"/>
      <c r="J66" s="261"/>
      <c r="K66" s="261"/>
      <c r="L66" s="261"/>
    </row>
    <row r="67" spans="2:12">
      <c r="B67" s="105" t="s">
        <v>78</v>
      </c>
      <c r="C67" s="141" t="s">
        <v>4</v>
      </c>
      <c r="D67" s="141"/>
      <c r="E67" s="141"/>
      <c r="F67" s="141"/>
      <c r="G67" s="141"/>
      <c r="H67" s="141"/>
      <c r="I67" s="141"/>
      <c r="J67" s="141" t="s">
        <v>62</v>
      </c>
      <c r="K67" s="141"/>
      <c r="L67" s="141"/>
    </row>
    <row r="68" spans="2:12">
      <c r="B68" s="105" t="s">
        <v>54</v>
      </c>
      <c r="C68" s="256" t="s">
        <v>5</v>
      </c>
      <c r="D68" s="256"/>
      <c r="E68" s="256"/>
      <c r="F68" s="256"/>
      <c r="G68" s="256"/>
      <c r="H68" s="256"/>
      <c r="I68" s="256"/>
      <c r="J68" s="257">
        <f>($J$30*$J$29*2)-($J$36*6%)</f>
        <v>145.6</v>
      </c>
      <c r="K68" s="257"/>
      <c r="L68" s="257"/>
    </row>
    <row r="69" spans="2:12">
      <c r="B69" s="105" t="s">
        <v>55</v>
      </c>
      <c r="C69" s="259" t="s">
        <v>79</v>
      </c>
      <c r="D69" s="259"/>
      <c r="E69" s="259"/>
      <c r="F69" s="259"/>
      <c r="G69" s="259"/>
      <c r="H69" s="259"/>
      <c r="I69" s="259"/>
      <c r="J69" s="248">
        <f>$J$31-($J$31*20%)</f>
        <v>121.992</v>
      </c>
      <c r="K69" s="248"/>
      <c r="L69" s="248"/>
    </row>
    <row r="70" spans="2:12">
      <c r="B70" s="105" t="s">
        <v>56</v>
      </c>
      <c r="C70" s="249" t="s">
        <v>229</v>
      </c>
      <c r="D70" s="249"/>
      <c r="E70" s="249"/>
      <c r="F70" s="249"/>
      <c r="G70" s="249"/>
      <c r="H70" s="249"/>
      <c r="I70" s="249"/>
      <c r="J70" s="248">
        <v>10</v>
      </c>
      <c r="K70" s="248"/>
      <c r="L70" s="248"/>
    </row>
    <row r="71" spans="2:12">
      <c r="B71" s="105" t="s">
        <v>57</v>
      </c>
      <c r="C71" s="249" t="s">
        <v>230</v>
      </c>
      <c r="D71" s="249"/>
      <c r="E71" s="249"/>
      <c r="F71" s="249"/>
      <c r="G71" s="249"/>
      <c r="H71" s="249"/>
      <c r="I71" s="249"/>
      <c r="J71" s="248">
        <v>90</v>
      </c>
      <c r="K71" s="248"/>
      <c r="L71" s="248"/>
    </row>
    <row r="72" spans="2:12" ht="26.25" customHeight="1">
      <c r="B72" s="105" t="s">
        <v>57</v>
      </c>
      <c r="C72" s="249"/>
      <c r="D72" s="249"/>
      <c r="E72" s="249"/>
      <c r="F72" s="249"/>
      <c r="G72" s="249"/>
      <c r="H72" s="249"/>
      <c r="I72" s="249"/>
      <c r="J72" s="248"/>
      <c r="K72" s="248"/>
      <c r="L72" s="248"/>
    </row>
    <row r="73" spans="2:12">
      <c r="B73" s="105" t="s">
        <v>58</v>
      </c>
      <c r="C73" s="295" t="s">
        <v>228</v>
      </c>
      <c r="D73" s="295"/>
      <c r="E73" s="295"/>
      <c r="F73" s="295"/>
      <c r="G73" s="295"/>
      <c r="H73" s="295"/>
      <c r="I73" s="295"/>
      <c r="J73" s="278">
        <v>3.7</v>
      </c>
      <c r="K73" s="278"/>
      <c r="L73" s="278"/>
    </row>
    <row r="74" spans="2:12">
      <c r="B74" s="141" t="s">
        <v>13</v>
      </c>
      <c r="C74" s="141"/>
      <c r="D74" s="141"/>
      <c r="E74" s="141"/>
      <c r="F74" s="141"/>
      <c r="G74" s="141"/>
      <c r="H74" s="141"/>
      <c r="I74" s="141"/>
      <c r="J74" s="142">
        <f>SUM(J68:L73)</f>
        <v>371.29199999999997</v>
      </c>
      <c r="K74" s="142"/>
      <c r="L74" s="142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43" t="s">
        <v>81</v>
      </c>
      <c r="C76" s="143"/>
      <c r="D76" s="143"/>
      <c r="E76" s="143"/>
      <c r="F76" s="143"/>
      <c r="G76" s="143"/>
      <c r="H76" s="143"/>
      <c r="I76" s="143"/>
      <c r="J76" s="143"/>
      <c r="K76" s="143"/>
      <c r="L76" s="143"/>
    </row>
    <row r="77" spans="2:12" ht="24" customHeight="1">
      <c r="B77" s="105">
        <v>2</v>
      </c>
      <c r="C77" s="140" t="s">
        <v>84</v>
      </c>
      <c r="D77" s="140"/>
      <c r="E77" s="140"/>
      <c r="F77" s="140"/>
      <c r="G77" s="140"/>
      <c r="H77" s="140"/>
      <c r="I77" s="140"/>
      <c r="J77" s="141" t="s">
        <v>62</v>
      </c>
      <c r="K77" s="141"/>
      <c r="L77" s="141"/>
    </row>
    <row r="78" spans="2:12" ht="27" customHeight="1">
      <c r="B78" s="105" t="s">
        <v>82</v>
      </c>
      <c r="C78" s="258" t="s">
        <v>72</v>
      </c>
      <c r="D78" s="258"/>
      <c r="E78" s="258"/>
      <c r="F78" s="258"/>
      <c r="G78" s="258"/>
      <c r="H78" s="258"/>
      <c r="I78" s="258"/>
      <c r="J78" s="216">
        <f>$K$49</f>
        <v>212.47200000000001</v>
      </c>
      <c r="K78" s="253"/>
      <c r="L78" s="254"/>
    </row>
    <row r="79" spans="2:12">
      <c r="B79" s="105" t="s">
        <v>83</v>
      </c>
      <c r="C79" s="252" t="s">
        <v>74</v>
      </c>
      <c r="D79" s="252"/>
      <c r="E79" s="252"/>
      <c r="F79" s="252"/>
      <c r="G79" s="252"/>
      <c r="H79" s="252"/>
      <c r="I79" s="252"/>
      <c r="J79" s="216">
        <f>$K$63</f>
        <v>460.89</v>
      </c>
      <c r="K79" s="253"/>
      <c r="L79" s="254"/>
    </row>
    <row r="80" spans="2:12">
      <c r="B80" s="105" t="s">
        <v>78</v>
      </c>
      <c r="C80" s="252" t="s">
        <v>4</v>
      </c>
      <c r="D80" s="252"/>
      <c r="E80" s="252"/>
      <c r="F80" s="252"/>
      <c r="G80" s="252"/>
      <c r="H80" s="252"/>
      <c r="I80" s="252"/>
      <c r="J80" s="255">
        <f>$J$74</f>
        <v>371.29199999999997</v>
      </c>
      <c r="K80" s="253"/>
      <c r="L80" s="254"/>
    </row>
    <row r="81" spans="2:14">
      <c r="B81" s="247" t="s">
        <v>13</v>
      </c>
      <c r="C81" s="247"/>
      <c r="D81" s="247"/>
      <c r="E81" s="247"/>
      <c r="F81" s="247"/>
      <c r="G81" s="247"/>
      <c r="H81" s="247"/>
      <c r="I81" s="247"/>
      <c r="J81" s="142">
        <f>SUM(J78:L80)</f>
        <v>1044.654</v>
      </c>
      <c r="K81" s="142"/>
      <c r="L81" s="142"/>
    </row>
    <row r="82" spans="2:14" ht="27" customHeight="1">
      <c r="B82" s="28"/>
      <c r="C82" s="9"/>
      <c r="D82" s="9"/>
      <c r="E82" s="9"/>
      <c r="F82" s="9"/>
      <c r="G82" s="51"/>
      <c r="H82" s="52"/>
      <c r="I82" s="52"/>
      <c r="J82" s="6"/>
      <c r="K82" s="6"/>
      <c r="L82" s="6"/>
    </row>
    <row r="83" spans="2:14" ht="12" customHeight="1">
      <c r="B83" s="134" t="s">
        <v>85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</row>
    <row r="84" spans="2:14" ht="2.25" customHeight="1">
      <c r="B84" s="28"/>
      <c r="C84" s="9"/>
      <c r="D84" s="9"/>
      <c r="E84" s="9"/>
      <c r="F84" s="9"/>
      <c r="G84" s="51"/>
      <c r="H84" s="52"/>
      <c r="I84" s="52"/>
      <c r="J84" s="6"/>
      <c r="K84" s="6"/>
      <c r="L84" s="6"/>
    </row>
    <row r="85" spans="2:14" ht="25.5">
      <c r="B85" s="105">
        <v>3</v>
      </c>
      <c r="C85" s="140" t="s">
        <v>14</v>
      </c>
      <c r="D85" s="140"/>
      <c r="E85" s="140"/>
      <c r="F85" s="140"/>
      <c r="G85" s="140"/>
      <c r="H85" s="140"/>
      <c r="I85" s="140"/>
      <c r="J85" s="103" t="s">
        <v>148</v>
      </c>
      <c r="K85" s="140" t="s">
        <v>3</v>
      </c>
      <c r="L85" s="140"/>
    </row>
    <row r="86" spans="2:14">
      <c r="B86" s="105" t="s">
        <v>54</v>
      </c>
      <c r="C86" s="246" t="s">
        <v>15</v>
      </c>
      <c r="D86" s="246"/>
      <c r="E86" s="246"/>
      <c r="F86" s="246"/>
      <c r="G86" s="246"/>
      <c r="H86" s="246"/>
      <c r="I86" s="246"/>
      <c r="J86" s="91">
        <v>4.5999999999999999E-3</v>
      </c>
      <c r="K86" s="130">
        <f t="shared" ref="K86:K91" si="1">($J$42)*J86</f>
        <v>4.7839999999999998</v>
      </c>
      <c r="L86" s="130"/>
      <c r="N86" s="70"/>
    </row>
    <row r="87" spans="2:14">
      <c r="B87" s="105" t="s">
        <v>55</v>
      </c>
      <c r="C87" s="246" t="s">
        <v>27</v>
      </c>
      <c r="D87" s="246"/>
      <c r="E87" s="246"/>
      <c r="F87" s="246"/>
      <c r="G87" s="246"/>
      <c r="H87" s="246"/>
      <c r="I87" s="246"/>
      <c r="J87" s="91">
        <v>2.9999999999999997E-4</v>
      </c>
      <c r="K87" s="130">
        <f t="shared" si="1"/>
        <v>0.312</v>
      </c>
      <c r="L87" s="130"/>
      <c r="N87" s="71"/>
    </row>
    <row r="88" spans="2:14" ht="27.75" customHeight="1">
      <c r="B88" s="105" t="s">
        <v>56</v>
      </c>
      <c r="C88" s="246" t="s">
        <v>180</v>
      </c>
      <c r="D88" s="246"/>
      <c r="E88" s="246"/>
      <c r="F88" s="246"/>
      <c r="G88" s="246"/>
      <c r="H88" s="246"/>
      <c r="I88" s="246"/>
      <c r="J88" s="91">
        <v>4.3499999999999997E-2</v>
      </c>
      <c r="K88" s="130">
        <f t="shared" si="1"/>
        <v>45.239999999999995</v>
      </c>
      <c r="L88" s="130"/>
      <c r="N88" s="71"/>
    </row>
    <row r="89" spans="2:14">
      <c r="B89" s="105" t="s">
        <v>57</v>
      </c>
      <c r="C89" s="246" t="s">
        <v>16</v>
      </c>
      <c r="D89" s="246"/>
      <c r="E89" s="246"/>
      <c r="F89" s="246"/>
      <c r="G89" s="246"/>
      <c r="H89" s="246"/>
      <c r="I89" s="246"/>
      <c r="J89" s="91">
        <v>1.9400000000000001E-2</v>
      </c>
      <c r="K89" s="130">
        <f t="shared" si="1"/>
        <v>20.176000000000002</v>
      </c>
      <c r="L89" s="130"/>
      <c r="N89" s="70"/>
    </row>
    <row r="90" spans="2:14" ht="25.5" customHeight="1">
      <c r="B90" s="105" t="s">
        <v>58</v>
      </c>
      <c r="C90" s="246" t="s">
        <v>192</v>
      </c>
      <c r="D90" s="246"/>
      <c r="E90" s="246"/>
      <c r="F90" s="246"/>
      <c r="G90" s="246"/>
      <c r="H90" s="246"/>
      <c r="I90" s="246"/>
      <c r="J90" s="91">
        <v>7.1000000000000004E-3</v>
      </c>
      <c r="K90" s="130">
        <f t="shared" si="1"/>
        <v>7.3840000000000003</v>
      </c>
      <c r="L90" s="130"/>
    </row>
    <row r="91" spans="2:14" ht="29.25" customHeight="1">
      <c r="B91" s="105" t="s">
        <v>59</v>
      </c>
      <c r="C91" s="246" t="s">
        <v>186</v>
      </c>
      <c r="D91" s="246"/>
      <c r="E91" s="246"/>
      <c r="F91" s="246"/>
      <c r="G91" s="246"/>
      <c r="H91" s="246"/>
      <c r="I91" s="246"/>
      <c r="J91" s="91">
        <v>2.9999999999999997E-4</v>
      </c>
      <c r="K91" s="130">
        <f t="shared" si="1"/>
        <v>0.312</v>
      </c>
      <c r="L91" s="130"/>
    </row>
    <row r="92" spans="2:14">
      <c r="B92" s="145" t="s">
        <v>13</v>
      </c>
      <c r="C92" s="145"/>
      <c r="D92" s="145"/>
      <c r="E92" s="145"/>
      <c r="F92" s="145"/>
      <c r="G92" s="145"/>
      <c r="H92" s="145"/>
      <c r="I92" s="145"/>
      <c r="J92" s="104">
        <f>SUM(J86:J91)</f>
        <v>7.5199999999999989E-2</v>
      </c>
      <c r="K92" s="131">
        <f>SUM(K86:L91)</f>
        <v>78.207999999999998</v>
      </c>
      <c r="L92" s="131"/>
    </row>
    <row r="93" spans="2:14" ht="22.5" customHeight="1">
      <c r="B93" s="28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34" t="s">
        <v>86</v>
      </c>
      <c r="C94" s="134"/>
      <c r="D94" s="134"/>
      <c r="E94" s="134"/>
      <c r="F94" s="134"/>
      <c r="G94" s="134"/>
      <c r="H94" s="134"/>
      <c r="I94" s="134"/>
      <c r="J94" s="134"/>
      <c r="K94" s="134"/>
      <c r="L94" s="134"/>
    </row>
    <row r="95" spans="2:14" ht="3" customHeight="1">
      <c r="B95" s="28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35" t="s">
        <v>87</v>
      </c>
      <c r="C96" s="135"/>
      <c r="D96" s="135"/>
      <c r="E96" s="135"/>
      <c r="F96" s="135"/>
      <c r="G96" s="135"/>
      <c r="H96" s="135"/>
      <c r="I96" s="135"/>
      <c r="J96" s="135"/>
      <c r="K96" s="135"/>
      <c r="L96" s="135"/>
    </row>
    <row r="97" spans="2:12" ht="12.75" customHeight="1">
      <c r="B97" s="108" t="s">
        <v>88</v>
      </c>
      <c r="C97" s="240" t="s">
        <v>193</v>
      </c>
      <c r="D97" s="240"/>
      <c r="E97" s="240"/>
      <c r="F97" s="240"/>
      <c r="G97" s="240"/>
      <c r="H97" s="240"/>
      <c r="I97" s="240"/>
      <c r="J97" s="103" t="s">
        <v>148</v>
      </c>
      <c r="K97" s="132" t="s">
        <v>62</v>
      </c>
      <c r="L97" s="133"/>
    </row>
    <row r="98" spans="2:12">
      <c r="B98" s="110" t="s">
        <v>54</v>
      </c>
      <c r="C98" s="136" t="s">
        <v>194</v>
      </c>
      <c r="D98" s="136"/>
      <c r="E98" s="136"/>
      <c r="F98" s="136"/>
      <c r="G98" s="136"/>
      <c r="H98" s="136"/>
      <c r="I98" s="136"/>
      <c r="J98" s="91">
        <v>1.7000000000000001E-2</v>
      </c>
      <c r="K98" s="244">
        <f>($J$42)*J98</f>
        <v>17.68</v>
      </c>
      <c r="L98" s="245"/>
    </row>
    <row r="99" spans="2:12" ht="12.75" customHeight="1">
      <c r="B99" s="108" t="s">
        <v>55</v>
      </c>
      <c r="C99" s="136" t="s">
        <v>195</v>
      </c>
      <c r="D99" s="136"/>
      <c r="E99" s="136"/>
      <c r="F99" s="136"/>
      <c r="G99" s="136"/>
      <c r="H99" s="136"/>
      <c r="I99" s="136"/>
      <c r="J99" s="91">
        <v>1.6299999999999999E-2</v>
      </c>
      <c r="K99" s="244">
        <f t="shared" ref="K99:K104" si="2">($J$42)*J99</f>
        <v>16.951999999999998</v>
      </c>
      <c r="L99" s="245"/>
    </row>
    <row r="100" spans="2:12" ht="12.75" customHeight="1">
      <c r="B100" s="108" t="s">
        <v>56</v>
      </c>
      <c r="C100" s="136" t="s">
        <v>196</v>
      </c>
      <c r="D100" s="136"/>
      <c r="E100" s="136"/>
      <c r="F100" s="136"/>
      <c r="G100" s="136"/>
      <c r="H100" s="136"/>
      <c r="I100" s="136"/>
      <c r="J100" s="91">
        <v>2.0000000000000001E-4</v>
      </c>
      <c r="K100" s="244">
        <f t="shared" si="2"/>
        <v>0.20800000000000002</v>
      </c>
      <c r="L100" s="245"/>
    </row>
    <row r="101" spans="2:12" ht="24.75" customHeight="1">
      <c r="B101" s="108" t="s">
        <v>57</v>
      </c>
      <c r="C101" s="136" t="s">
        <v>197</v>
      </c>
      <c r="D101" s="136"/>
      <c r="E101" s="136"/>
      <c r="F101" s="136"/>
      <c r="G101" s="136"/>
      <c r="H101" s="136"/>
      <c r="I101" s="136"/>
      <c r="J101" s="91">
        <v>3.3E-3</v>
      </c>
      <c r="K101" s="244">
        <f t="shared" si="2"/>
        <v>3.4319999999999999</v>
      </c>
      <c r="L101" s="245"/>
    </row>
    <row r="102" spans="2:12" ht="12.75" customHeight="1">
      <c r="B102" s="108" t="s">
        <v>58</v>
      </c>
      <c r="C102" s="136" t="s">
        <v>198</v>
      </c>
      <c r="D102" s="136"/>
      <c r="E102" s="136"/>
      <c r="F102" s="136"/>
      <c r="G102" s="136"/>
      <c r="H102" s="136"/>
      <c r="I102" s="136"/>
      <c r="J102" s="92">
        <v>5.5000000000000003E-4</v>
      </c>
      <c r="K102" s="244">
        <f t="shared" si="2"/>
        <v>0.57200000000000006</v>
      </c>
      <c r="L102" s="245"/>
    </row>
    <row r="103" spans="2:12" ht="12.75" customHeight="1">
      <c r="B103" s="108" t="s">
        <v>59</v>
      </c>
      <c r="C103" s="136" t="s">
        <v>187</v>
      </c>
      <c r="D103" s="136"/>
      <c r="E103" s="136"/>
      <c r="F103" s="136"/>
      <c r="G103" s="136"/>
      <c r="H103" s="136"/>
      <c r="I103" s="136"/>
      <c r="J103" s="91">
        <v>1.3899999999999999E-2</v>
      </c>
      <c r="K103" s="244">
        <f t="shared" si="2"/>
        <v>14.456</v>
      </c>
      <c r="L103" s="245"/>
    </row>
    <row r="104" spans="2:12" ht="27" customHeight="1">
      <c r="B104" s="108" t="s">
        <v>60</v>
      </c>
      <c r="C104" s="136" t="s">
        <v>199</v>
      </c>
      <c r="D104" s="136"/>
      <c r="E104" s="136"/>
      <c r="F104" s="136"/>
      <c r="G104" s="136"/>
      <c r="H104" s="136"/>
      <c r="I104" s="136"/>
      <c r="J104" s="91">
        <v>0</v>
      </c>
      <c r="K104" s="244">
        <f t="shared" si="2"/>
        <v>0</v>
      </c>
      <c r="L104" s="245"/>
    </row>
    <row r="105" spans="2:12">
      <c r="B105" s="108"/>
      <c r="C105" s="237" t="s">
        <v>13</v>
      </c>
      <c r="D105" s="238"/>
      <c r="E105" s="238"/>
      <c r="F105" s="238"/>
      <c r="G105" s="238"/>
      <c r="H105" s="238"/>
      <c r="I105" s="239"/>
      <c r="J105" s="93">
        <f>SUM(J98:J104)</f>
        <v>5.124999999999999E-2</v>
      </c>
      <c r="K105" s="250">
        <f>SUM(K98:L104)</f>
        <v>53.3</v>
      </c>
      <c r="L105" s="251"/>
    </row>
    <row r="106" spans="2:12" ht="25.5" customHeight="1">
      <c r="B106" s="108" t="s">
        <v>76</v>
      </c>
      <c r="C106" s="292" t="s">
        <v>188</v>
      </c>
      <c r="D106" s="293"/>
      <c r="E106" s="293"/>
      <c r="F106" s="293"/>
      <c r="G106" s="293"/>
      <c r="H106" s="293"/>
      <c r="I106" s="294"/>
      <c r="J106" s="91">
        <f>$J$105*$J$63</f>
        <v>1.8859999999999998E-2</v>
      </c>
      <c r="K106" s="244">
        <f>($J$42)*J106</f>
        <v>19.6144</v>
      </c>
      <c r="L106" s="245"/>
    </row>
    <row r="107" spans="2:12">
      <c r="B107" s="145" t="s">
        <v>13</v>
      </c>
      <c r="C107" s="145"/>
      <c r="D107" s="145"/>
      <c r="E107" s="145"/>
      <c r="F107" s="145"/>
      <c r="G107" s="145"/>
      <c r="H107" s="145"/>
      <c r="I107" s="145"/>
      <c r="J107" s="109">
        <f>SUM(J105:J106)</f>
        <v>7.0109999999999992E-2</v>
      </c>
      <c r="K107" s="128">
        <f>SUM(K105:L106)</f>
        <v>72.914400000000001</v>
      </c>
      <c r="L107" s="129"/>
    </row>
    <row r="108" spans="2:12" ht="9" customHeight="1">
      <c r="B108" s="111"/>
      <c r="C108" s="111"/>
      <c r="D108" s="111"/>
      <c r="E108" s="111"/>
      <c r="F108" s="111"/>
      <c r="G108" s="111"/>
      <c r="H108" s="111"/>
      <c r="I108" s="111"/>
      <c r="J108" s="112"/>
      <c r="K108" s="113"/>
      <c r="L108" s="113"/>
    </row>
    <row r="109" spans="2:12" ht="9" customHeight="1">
      <c r="B109" s="111"/>
      <c r="C109" s="111"/>
      <c r="D109" s="111"/>
      <c r="E109" s="111"/>
      <c r="F109" s="111"/>
      <c r="G109" s="111"/>
      <c r="H109" s="111"/>
      <c r="I109" s="111"/>
      <c r="J109" s="112"/>
      <c r="K109" s="113"/>
      <c r="L109" s="113"/>
    </row>
    <row r="110" spans="2:12" ht="9" customHeight="1">
      <c r="B110" s="111"/>
      <c r="C110" s="111"/>
      <c r="D110" s="111"/>
      <c r="E110" s="111"/>
      <c r="F110" s="111"/>
      <c r="G110" s="111"/>
      <c r="H110" s="111"/>
      <c r="I110" s="111"/>
      <c r="J110" s="112"/>
      <c r="K110" s="113"/>
      <c r="L110" s="113"/>
    </row>
    <row r="111" spans="2:12">
      <c r="B111" s="143" t="s">
        <v>89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</row>
    <row r="112" spans="2:12">
      <c r="B112" s="105" t="s">
        <v>90</v>
      </c>
      <c r="C112" s="140" t="s">
        <v>200</v>
      </c>
      <c r="D112" s="140"/>
      <c r="E112" s="140"/>
      <c r="F112" s="140"/>
      <c r="G112" s="140"/>
      <c r="H112" s="140"/>
      <c r="I112" s="140"/>
      <c r="J112" s="145" t="s">
        <v>62</v>
      </c>
      <c r="K112" s="145"/>
      <c r="L112" s="145"/>
    </row>
    <row r="113" spans="2:12" ht="25.5" customHeight="1">
      <c r="B113" s="114" t="s">
        <v>54</v>
      </c>
      <c r="C113" s="146" t="s">
        <v>201</v>
      </c>
      <c r="D113" s="146"/>
      <c r="E113" s="146"/>
      <c r="F113" s="146"/>
      <c r="G113" s="146"/>
      <c r="H113" s="146"/>
      <c r="I113" s="146"/>
      <c r="J113" s="147">
        <v>0</v>
      </c>
      <c r="K113" s="147"/>
      <c r="L113" s="147"/>
    </row>
    <row r="114" spans="2:12">
      <c r="B114" s="145" t="s">
        <v>13</v>
      </c>
      <c r="C114" s="145"/>
      <c r="D114" s="145"/>
      <c r="E114" s="145"/>
      <c r="F114" s="145"/>
      <c r="G114" s="145"/>
      <c r="H114" s="145"/>
      <c r="I114" s="145"/>
      <c r="J114" s="131">
        <f>J113</f>
        <v>0</v>
      </c>
      <c r="K114" s="131"/>
      <c r="L114" s="131"/>
    </row>
    <row r="115" spans="2:12" ht="21" customHeight="1">
      <c r="B115" s="29"/>
      <c r="C115" s="30"/>
      <c r="D115" s="29"/>
      <c r="E115" s="29"/>
      <c r="F115" s="29"/>
      <c r="G115" s="10"/>
      <c r="H115" s="10"/>
      <c r="I115" s="10"/>
      <c r="J115" s="10"/>
      <c r="K115" s="10"/>
      <c r="L115" s="10"/>
    </row>
    <row r="116" spans="2:12">
      <c r="B116" s="143" t="s">
        <v>91</v>
      </c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</row>
    <row r="117" spans="2:12" ht="25.5" customHeight="1">
      <c r="B117" s="105">
        <v>4</v>
      </c>
      <c r="C117" s="140" t="s">
        <v>202</v>
      </c>
      <c r="D117" s="140"/>
      <c r="E117" s="140"/>
      <c r="F117" s="140"/>
      <c r="G117" s="140"/>
      <c r="H117" s="140"/>
      <c r="I117" s="140"/>
      <c r="J117" s="141" t="s">
        <v>62</v>
      </c>
      <c r="K117" s="141"/>
      <c r="L117" s="141"/>
    </row>
    <row r="118" spans="2:12">
      <c r="B118" s="105" t="s">
        <v>88</v>
      </c>
      <c r="C118" s="136" t="s">
        <v>193</v>
      </c>
      <c r="D118" s="136"/>
      <c r="E118" s="136"/>
      <c r="F118" s="136"/>
      <c r="G118" s="136"/>
      <c r="H118" s="136"/>
      <c r="I118" s="136"/>
      <c r="J118" s="130">
        <f>K107</f>
        <v>72.914400000000001</v>
      </c>
      <c r="K118" s="130"/>
      <c r="L118" s="130"/>
    </row>
    <row r="119" spans="2:12">
      <c r="B119" s="105" t="s">
        <v>90</v>
      </c>
      <c r="C119" s="136" t="s">
        <v>200</v>
      </c>
      <c r="D119" s="136"/>
      <c r="E119" s="136"/>
      <c r="F119" s="136"/>
      <c r="G119" s="136"/>
      <c r="H119" s="136"/>
      <c r="I119" s="136"/>
      <c r="J119" s="147">
        <f>J114</f>
        <v>0</v>
      </c>
      <c r="K119" s="147"/>
      <c r="L119" s="147"/>
    </row>
    <row r="120" spans="2:12" ht="12.75" customHeight="1">
      <c r="B120" s="144" t="s">
        <v>13</v>
      </c>
      <c r="C120" s="144"/>
      <c r="D120" s="144"/>
      <c r="E120" s="144"/>
      <c r="F120" s="144"/>
      <c r="G120" s="144"/>
      <c r="H120" s="144"/>
      <c r="I120" s="144"/>
      <c r="J120" s="131">
        <f>J118+J119</f>
        <v>72.914400000000001</v>
      </c>
      <c r="K120" s="131"/>
      <c r="L120" s="131"/>
    </row>
    <row r="121" spans="2:12">
      <c r="B121" s="73"/>
      <c r="C121" s="241"/>
      <c r="D121" s="241"/>
      <c r="E121" s="241"/>
      <c r="F121" s="241"/>
      <c r="G121" s="241"/>
      <c r="H121" s="241"/>
      <c r="I121" s="241"/>
      <c r="J121" s="242"/>
      <c r="K121" s="243"/>
      <c r="L121" s="243"/>
    </row>
    <row r="122" spans="2:12">
      <c r="B122" s="231" t="s">
        <v>92</v>
      </c>
      <c r="C122" s="231"/>
      <c r="D122" s="231"/>
      <c r="E122" s="231"/>
      <c r="F122" s="231"/>
      <c r="G122" s="231"/>
      <c r="H122" s="231"/>
      <c r="I122" s="231"/>
      <c r="J122" s="231"/>
      <c r="K122" s="231"/>
      <c r="L122" s="231"/>
    </row>
    <row r="123" spans="2:12">
      <c r="B123" s="105">
        <v>5</v>
      </c>
      <c r="C123" s="141" t="s">
        <v>6</v>
      </c>
      <c r="D123" s="141"/>
      <c r="E123" s="141"/>
      <c r="F123" s="141"/>
      <c r="G123" s="141"/>
      <c r="H123" s="141"/>
      <c r="I123" s="141"/>
      <c r="J123" s="139" t="s">
        <v>62</v>
      </c>
      <c r="K123" s="141"/>
      <c r="L123" s="141"/>
    </row>
    <row r="124" spans="2:12">
      <c r="B124" s="114" t="s">
        <v>54</v>
      </c>
      <c r="C124" s="136" t="s">
        <v>7</v>
      </c>
      <c r="D124" s="136"/>
      <c r="E124" s="136"/>
      <c r="F124" s="136"/>
      <c r="G124" s="136"/>
      <c r="H124" s="136"/>
      <c r="I124" s="136"/>
      <c r="J124" s="236">
        <f>($J$42+$J$81+$K$92+$J$120)*1.45%</f>
        <v>32.418757800000002</v>
      </c>
      <c r="K124" s="147"/>
      <c r="L124" s="147"/>
    </row>
    <row r="125" spans="2:12">
      <c r="B125" s="114" t="s">
        <v>55</v>
      </c>
      <c r="C125" s="136" t="s">
        <v>8</v>
      </c>
      <c r="D125" s="136"/>
      <c r="E125" s="136"/>
      <c r="F125" s="136"/>
      <c r="G125" s="136"/>
      <c r="H125" s="136"/>
      <c r="I125" s="136"/>
      <c r="J125" s="232">
        <f>(($J$42+$J$81+$K$92+$J$120+$J$124)*12%)-(($J$42+$J$81+$K$92+$J$120+$J$124)*12%)*J136</f>
        <v>247.00645268442</v>
      </c>
      <c r="K125" s="232"/>
      <c r="L125" s="233"/>
    </row>
    <row r="126" spans="2:12">
      <c r="B126" s="114" t="s">
        <v>56</v>
      </c>
      <c r="C126" s="136" t="s">
        <v>103</v>
      </c>
      <c r="D126" s="136"/>
      <c r="E126" s="136"/>
      <c r="F126" s="136"/>
      <c r="G126" s="136"/>
      <c r="H126" s="136"/>
      <c r="I126" s="136"/>
      <c r="J126" s="232">
        <f>'Materiais de Higiene'!E9</f>
        <v>226.95</v>
      </c>
      <c r="K126" s="232"/>
      <c r="L126" s="233"/>
    </row>
    <row r="127" spans="2:12">
      <c r="B127" s="114" t="s">
        <v>57</v>
      </c>
      <c r="C127" s="136" t="s">
        <v>9</v>
      </c>
      <c r="D127" s="136"/>
      <c r="E127" s="136"/>
      <c r="F127" s="136"/>
      <c r="G127" s="136"/>
      <c r="H127" s="136"/>
      <c r="I127" s="136"/>
      <c r="J127" s="234">
        <f>Equipamentos!H9</f>
        <v>61.089725000000001</v>
      </c>
      <c r="K127" s="235"/>
      <c r="L127" s="235"/>
    </row>
    <row r="128" spans="2:12">
      <c r="B128" s="114" t="s">
        <v>58</v>
      </c>
      <c r="C128" s="136" t="s">
        <v>80</v>
      </c>
      <c r="D128" s="136"/>
      <c r="E128" s="136"/>
      <c r="F128" s="136"/>
      <c r="G128" s="136"/>
      <c r="H128" s="136"/>
      <c r="I128" s="136"/>
      <c r="J128" s="224"/>
      <c r="K128" s="224"/>
      <c r="L128" s="225"/>
    </row>
    <row r="129" spans="2:12">
      <c r="B129" s="141" t="s">
        <v>68</v>
      </c>
      <c r="C129" s="141"/>
      <c r="D129" s="141"/>
      <c r="E129" s="141"/>
      <c r="F129" s="141"/>
      <c r="G129" s="141"/>
      <c r="H129" s="141"/>
      <c r="I129" s="141"/>
      <c r="J129" s="226">
        <f>SUM(J124:L128)</f>
        <v>567.46493548442004</v>
      </c>
      <c r="K129" s="227"/>
      <c r="L129" s="227"/>
    </row>
    <row r="130" spans="2:12">
      <c r="B130" s="29"/>
      <c r="C130" s="30"/>
      <c r="D130" s="29"/>
      <c r="E130" s="29"/>
      <c r="F130" s="29"/>
      <c r="G130" s="10"/>
      <c r="H130" s="10"/>
      <c r="I130" s="10"/>
      <c r="J130" s="10"/>
      <c r="K130" s="10"/>
      <c r="L130" s="10"/>
    </row>
    <row r="131" spans="2:12">
      <c r="B131" s="231" t="s">
        <v>93</v>
      </c>
      <c r="C131" s="231"/>
      <c r="D131" s="231"/>
      <c r="E131" s="231"/>
      <c r="F131" s="231"/>
      <c r="G131" s="231"/>
      <c r="H131" s="231"/>
      <c r="I131" s="231"/>
      <c r="J131" s="231"/>
      <c r="K131" s="231"/>
      <c r="L131" s="231"/>
    </row>
    <row r="132" spans="2:12" ht="25.5" customHeight="1">
      <c r="B132" s="105">
        <v>6</v>
      </c>
      <c r="C132" s="228" t="s">
        <v>17</v>
      </c>
      <c r="D132" s="228"/>
      <c r="E132" s="228"/>
      <c r="F132" s="228"/>
      <c r="G132" s="228"/>
      <c r="H132" s="228"/>
      <c r="I132" s="228"/>
      <c r="J132" s="115" t="s">
        <v>145</v>
      </c>
      <c r="K132" s="229" t="s">
        <v>3</v>
      </c>
      <c r="L132" s="230"/>
    </row>
    <row r="133" spans="2:12" ht="12.75" customHeight="1">
      <c r="B133" s="114" t="s">
        <v>54</v>
      </c>
      <c r="C133" s="136" t="s">
        <v>94</v>
      </c>
      <c r="D133" s="136"/>
      <c r="E133" s="136"/>
      <c r="F133" s="136"/>
      <c r="G133" s="136"/>
      <c r="H133" s="136"/>
      <c r="I133" s="136"/>
      <c r="J133" s="85">
        <v>0.05</v>
      </c>
      <c r="K133" s="222">
        <f>$J$148*J133</f>
        <v>140.16206677422102</v>
      </c>
      <c r="L133" s="218"/>
    </row>
    <row r="134" spans="2:12">
      <c r="B134" s="114" t="s">
        <v>55</v>
      </c>
      <c r="C134" s="223" t="s">
        <v>95</v>
      </c>
      <c r="D134" s="223"/>
      <c r="E134" s="223"/>
      <c r="F134" s="223"/>
      <c r="G134" s="223"/>
      <c r="H134" s="223"/>
      <c r="I134" s="223"/>
      <c r="J134" s="86">
        <v>6.7900000000000002E-2</v>
      </c>
      <c r="K134" s="222">
        <f>($J$148+$K$133)*J134</f>
        <v>199.85709101336172</v>
      </c>
      <c r="L134" s="218"/>
    </row>
    <row r="135" spans="2:12">
      <c r="B135" s="114" t="s">
        <v>56</v>
      </c>
      <c r="C135" s="296" t="s">
        <v>96</v>
      </c>
      <c r="D135" s="297"/>
      <c r="E135" s="297"/>
      <c r="F135" s="297"/>
      <c r="G135" s="297"/>
      <c r="H135" s="297"/>
      <c r="I135" s="298"/>
      <c r="J135" s="87"/>
      <c r="K135" s="222"/>
      <c r="L135" s="218"/>
    </row>
    <row r="136" spans="2:12" ht="27.75" customHeight="1">
      <c r="B136" s="114"/>
      <c r="C136" s="136" t="s">
        <v>205</v>
      </c>
      <c r="D136" s="136"/>
      <c r="E136" s="136"/>
      <c r="F136" s="136"/>
      <c r="G136" s="136"/>
      <c r="H136" s="136"/>
      <c r="I136" s="136"/>
      <c r="J136" s="88">
        <v>9.2499999999999999E-2</v>
      </c>
      <c r="K136" s="216">
        <f>(($J$148+$K$133+$K$134)/(1-($J$136+$J$137+$J$138))*J136)</f>
        <v>339.06891618386038</v>
      </c>
      <c r="L136" s="218"/>
    </row>
    <row r="137" spans="2:12" ht="12.75" customHeight="1">
      <c r="B137" s="114"/>
      <c r="C137" s="136" t="s">
        <v>97</v>
      </c>
      <c r="D137" s="136"/>
      <c r="E137" s="136"/>
      <c r="F137" s="136"/>
      <c r="G137" s="136"/>
      <c r="H137" s="136"/>
      <c r="I137" s="136"/>
      <c r="J137" s="86">
        <v>0</v>
      </c>
      <c r="K137" s="216">
        <f>(($J$148+$K$133+$K$134)/(1-($J$136+$J$137+$J$138))*J137)</f>
        <v>0</v>
      </c>
      <c r="L137" s="218"/>
    </row>
    <row r="138" spans="2:12" ht="12.75" customHeight="1">
      <c r="B138" s="114"/>
      <c r="C138" s="136" t="s">
        <v>189</v>
      </c>
      <c r="D138" s="136"/>
      <c r="E138" s="136"/>
      <c r="F138" s="136"/>
      <c r="G138" s="136"/>
      <c r="H138" s="136"/>
      <c r="I138" s="136"/>
      <c r="J138" s="69">
        <v>0.05</v>
      </c>
      <c r="K138" s="216">
        <f>(($J$148+$K$133+$K$134)/(1-($J$136+$J$137+$J$138))*J138)</f>
        <v>183.28049523451915</v>
      </c>
      <c r="L138" s="218"/>
    </row>
    <row r="139" spans="2:12">
      <c r="B139" s="219" t="s">
        <v>13</v>
      </c>
      <c r="C139" s="219"/>
      <c r="D139" s="219"/>
      <c r="E139" s="219"/>
      <c r="F139" s="219"/>
      <c r="G139" s="219"/>
      <c r="H139" s="219"/>
      <c r="I139" s="219"/>
      <c r="J139" s="106">
        <f>SUM(J133:J138)</f>
        <v>0.26040000000000002</v>
      </c>
      <c r="K139" s="128">
        <f>SUM(K133:K138)</f>
        <v>862.36856920596233</v>
      </c>
      <c r="L139" s="129"/>
    </row>
    <row r="140" spans="2:12">
      <c r="B140" s="29"/>
      <c r="C140" s="30"/>
      <c r="D140" s="29"/>
      <c r="E140" s="29"/>
      <c r="F140" s="29"/>
      <c r="G140" s="10"/>
      <c r="H140" s="10"/>
      <c r="I140" s="10"/>
      <c r="J140" s="10"/>
      <c r="K140" s="10"/>
      <c r="L140" s="10"/>
    </row>
    <row r="141" spans="2:12">
      <c r="B141" s="221" t="s">
        <v>215</v>
      </c>
      <c r="C141" s="221"/>
      <c r="D141" s="221"/>
      <c r="E141" s="221"/>
      <c r="F141" s="221"/>
      <c r="G141" s="221"/>
      <c r="H141" s="221"/>
      <c r="I141" s="221"/>
      <c r="J141" s="221"/>
      <c r="K141" s="221"/>
      <c r="L141" s="221"/>
    </row>
    <row r="142" spans="2:12" ht="25.5" customHeight="1">
      <c r="B142" s="116"/>
      <c r="C142" s="220" t="s">
        <v>18</v>
      </c>
      <c r="D142" s="220"/>
      <c r="E142" s="220"/>
      <c r="F142" s="220"/>
      <c r="G142" s="220"/>
      <c r="H142" s="220"/>
      <c r="I142" s="220"/>
      <c r="J142" s="219" t="s">
        <v>62</v>
      </c>
      <c r="K142" s="219"/>
      <c r="L142" s="219"/>
    </row>
    <row r="143" spans="2:12">
      <c r="B143" s="114" t="s">
        <v>54</v>
      </c>
      <c r="C143" s="136" t="s">
        <v>61</v>
      </c>
      <c r="D143" s="136"/>
      <c r="E143" s="136"/>
      <c r="F143" s="136"/>
      <c r="G143" s="136"/>
      <c r="H143" s="136"/>
      <c r="I143" s="136"/>
      <c r="J143" s="215">
        <f>$J$42</f>
        <v>1040</v>
      </c>
      <c r="K143" s="215"/>
      <c r="L143" s="215"/>
    </row>
    <row r="144" spans="2:12" ht="30" customHeight="1">
      <c r="B144" s="114" t="s">
        <v>55</v>
      </c>
      <c r="C144" s="136" t="s">
        <v>69</v>
      </c>
      <c r="D144" s="136"/>
      <c r="E144" s="136"/>
      <c r="F144" s="136"/>
      <c r="G144" s="136"/>
      <c r="H144" s="136"/>
      <c r="I144" s="136"/>
      <c r="J144" s="216">
        <f>$J$81</f>
        <v>1044.654</v>
      </c>
      <c r="K144" s="217"/>
      <c r="L144" s="218"/>
    </row>
    <row r="145" spans="2:12">
      <c r="B145" s="114" t="s">
        <v>56</v>
      </c>
      <c r="C145" s="136" t="s">
        <v>85</v>
      </c>
      <c r="D145" s="136"/>
      <c r="E145" s="136"/>
      <c r="F145" s="136"/>
      <c r="G145" s="136"/>
      <c r="H145" s="136"/>
      <c r="I145" s="136"/>
      <c r="J145" s="216">
        <f>$K$92</f>
        <v>78.207999999999998</v>
      </c>
      <c r="K145" s="217"/>
      <c r="L145" s="218"/>
    </row>
    <row r="146" spans="2:12" ht="28.5" customHeight="1">
      <c r="B146" s="114" t="s">
        <v>57</v>
      </c>
      <c r="C146" s="136" t="s">
        <v>86</v>
      </c>
      <c r="D146" s="136"/>
      <c r="E146" s="136"/>
      <c r="F146" s="136"/>
      <c r="G146" s="136"/>
      <c r="H146" s="136"/>
      <c r="I146" s="136"/>
      <c r="J146" s="216">
        <f>$J$120</f>
        <v>72.914400000000001</v>
      </c>
      <c r="K146" s="217"/>
      <c r="L146" s="218"/>
    </row>
    <row r="147" spans="2:12">
      <c r="B147" s="114" t="s">
        <v>58</v>
      </c>
      <c r="C147" s="136" t="s">
        <v>92</v>
      </c>
      <c r="D147" s="136"/>
      <c r="E147" s="136"/>
      <c r="F147" s="136"/>
      <c r="G147" s="136"/>
      <c r="H147" s="136"/>
      <c r="I147" s="136"/>
      <c r="J147" s="210">
        <f>$J$129</f>
        <v>567.46493548442004</v>
      </c>
      <c r="K147" s="211"/>
      <c r="L147" s="212"/>
    </row>
    <row r="148" spans="2:12">
      <c r="B148" s="219" t="s">
        <v>98</v>
      </c>
      <c r="C148" s="219"/>
      <c r="D148" s="219"/>
      <c r="E148" s="219"/>
      <c r="F148" s="219"/>
      <c r="G148" s="219"/>
      <c r="H148" s="219"/>
      <c r="I148" s="219"/>
      <c r="J148" s="131">
        <f>SUM(J143:J147)</f>
        <v>2803.2413354844202</v>
      </c>
      <c r="K148" s="131"/>
      <c r="L148" s="131"/>
    </row>
    <row r="149" spans="2:12">
      <c r="B149" s="114" t="s">
        <v>59</v>
      </c>
      <c r="C149" s="136" t="s">
        <v>93</v>
      </c>
      <c r="D149" s="136"/>
      <c r="E149" s="136"/>
      <c r="F149" s="136"/>
      <c r="G149" s="136"/>
      <c r="H149" s="136"/>
      <c r="I149" s="136"/>
      <c r="J149" s="213">
        <f>K139</f>
        <v>862.36856920596233</v>
      </c>
      <c r="K149" s="213"/>
      <c r="L149" s="213"/>
    </row>
    <row r="150" spans="2:12">
      <c r="B150" s="142" t="s">
        <v>99</v>
      </c>
      <c r="C150" s="142"/>
      <c r="D150" s="142"/>
      <c r="E150" s="142"/>
      <c r="F150" s="142"/>
      <c r="G150" s="142"/>
      <c r="H150" s="142"/>
      <c r="I150" s="142"/>
      <c r="J150" s="214">
        <f>J148+J149</f>
        <v>3665.6099046903828</v>
      </c>
      <c r="K150" s="198"/>
      <c r="L150" s="199"/>
    </row>
    <row r="151" spans="2:12" ht="7.5" customHeight="1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2:12">
      <c r="B152" s="231" t="s">
        <v>216</v>
      </c>
      <c r="C152" s="231"/>
      <c r="D152" s="231"/>
      <c r="E152" s="231"/>
      <c r="F152" s="231"/>
      <c r="G152" s="231"/>
      <c r="H152" s="231"/>
      <c r="I152" s="231"/>
      <c r="J152" s="231"/>
      <c r="K152" s="231"/>
      <c r="L152" s="231"/>
    </row>
    <row r="153" spans="2:12" ht="3" customHeight="1">
      <c r="B153" s="10"/>
      <c r="C153" s="31"/>
      <c r="D153" s="31"/>
      <c r="E153" s="31"/>
      <c r="F153" s="31"/>
      <c r="G153" s="10"/>
      <c r="H153" s="10"/>
      <c r="I153" s="10"/>
      <c r="J153" s="10"/>
      <c r="K153" s="10"/>
      <c r="L153" s="10"/>
    </row>
    <row r="154" spans="2:12">
      <c r="B154" s="142" t="s">
        <v>105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</row>
    <row r="155" spans="2:12">
      <c r="B155" s="117"/>
      <c r="C155" s="142" t="s">
        <v>106</v>
      </c>
      <c r="D155" s="142"/>
      <c r="E155" s="142"/>
      <c r="F155" s="142"/>
      <c r="G155" s="142"/>
      <c r="H155" s="142"/>
      <c r="I155" s="142"/>
      <c r="J155" s="142" t="s">
        <v>110</v>
      </c>
      <c r="K155" s="142"/>
      <c r="L155" s="142"/>
    </row>
    <row r="156" spans="2:12">
      <c r="B156" s="114" t="s">
        <v>54</v>
      </c>
      <c r="C156" s="207" t="s">
        <v>107</v>
      </c>
      <c r="D156" s="208"/>
      <c r="E156" s="208"/>
      <c r="F156" s="208"/>
      <c r="G156" s="208"/>
      <c r="H156" s="208"/>
      <c r="I156" s="209"/>
      <c r="J156" s="206"/>
      <c r="K156" s="206"/>
      <c r="L156" s="206"/>
    </row>
    <row r="157" spans="2:12">
      <c r="B157" s="114"/>
      <c r="C157" s="202" t="s">
        <v>111</v>
      </c>
      <c r="D157" s="202"/>
      <c r="E157" s="202"/>
      <c r="F157" s="202"/>
      <c r="G157" s="202"/>
      <c r="H157" s="202"/>
      <c r="I157" s="202"/>
      <c r="J157" s="203">
        <f>K199</f>
        <v>3665.6099046903828</v>
      </c>
      <c r="K157" s="203"/>
      <c r="L157" s="204"/>
    </row>
    <row r="158" spans="2:12">
      <c r="B158" s="114"/>
      <c r="C158" s="202" t="s">
        <v>112</v>
      </c>
      <c r="D158" s="202"/>
      <c r="E158" s="202"/>
      <c r="F158" s="202"/>
      <c r="G158" s="202"/>
      <c r="H158" s="202"/>
      <c r="I158" s="202"/>
      <c r="J158" s="203">
        <f>K200</f>
        <v>0</v>
      </c>
      <c r="K158" s="203"/>
      <c r="L158" s="204"/>
    </row>
    <row r="159" spans="2:12">
      <c r="B159" s="114"/>
      <c r="C159" s="202" t="s">
        <v>120</v>
      </c>
      <c r="D159" s="202"/>
      <c r="E159" s="202"/>
      <c r="F159" s="202"/>
      <c r="G159" s="202"/>
      <c r="H159" s="202"/>
      <c r="I159" s="202"/>
      <c r="J159" s="203">
        <f>K201</f>
        <v>0</v>
      </c>
      <c r="K159" s="203"/>
      <c r="L159" s="204"/>
    </row>
    <row r="160" spans="2:12">
      <c r="B160" s="114"/>
      <c r="C160" s="202" t="s">
        <v>113</v>
      </c>
      <c r="D160" s="202"/>
      <c r="E160" s="202"/>
      <c r="F160" s="202"/>
      <c r="G160" s="202"/>
      <c r="H160" s="202"/>
      <c r="I160" s="202"/>
      <c r="J160" s="203">
        <f>K202</f>
        <v>0</v>
      </c>
      <c r="K160" s="203"/>
      <c r="L160" s="204"/>
    </row>
    <row r="161" spans="2:12">
      <c r="B161" s="114" t="s">
        <v>55</v>
      </c>
      <c r="C161" s="205" t="s">
        <v>108</v>
      </c>
      <c r="D161" s="205"/>
      <c r="E161" s="205"/>
      <c r="F161" s="205"/>
      <c r="G161" s="205"/>
      <c r="H161" s="205"/>
      <c r="I161" s="205"/>
      <c r="J161" s="198">
        <f>SUM(J157:L160)</f>
        <v>3665.6099046903828</v>
      </c>
      <c r="K161" s="198"/>
      <c r="L161" s="199"/>
    </row>
    <row r="162" spans="2:12" ht="42" customHeight="1">
      <c r="B162" s="114" t="s">
        <v>56</v>
      </c>
      <c r="C162" s="197" t="s">
        <v>109</v>
      </c>
      <c r="D162" s="197"/>
      <c r="E162" s="197"/>
      <c r="F162" s="197"/>
      <c r="G162" s="197"/>
      <c r="H162" s="197"/>
      <c r="I162" s="197"/>
      <c r="J162" s="198">
        <f>J161*12</f>
        <v>43987.31885628459</v>
      </c>
      <c r="K162" s="198"/>
      <c r="L162" s="199"/>
    </row>
    <row r="163" spans="2:12" ht="15.75" customHeight="1">
      <c r="B163" s="10"/>
      <c r="C163" s="32"/>
      <c r="D163" s="200"/>
      <c r="E163" s="200"/>
      <c r="F163" s="200"/>
      <c r="G163" s="10"/>
      <c r="H163" s="10"/>
      <c r="I163" s="10"/>
      <c r="J163" s="10"/>
      <c r="K163" s="10"/>
      <c r="L163" s="10"/>
    </row>
    <row r="164" spans="2:12">
      <c r="B164" s="231" t="s">
        <v>217</v>
      </c>
      <c r="C164" s="231"/>
      <c r="D164" s="231"/>
      <c r="E164" s="231"/>
      <c r="F164" s="231"/>
      <c r="G164" s="231"/>
      <c r="H164" s="231"/>
      <c r="I164" s="231"/>
      <c r="J164" s="231"/>
      <c r="K164" s="231"/>
      <c r="L164" s="231"/>
    </row>
    <row r="165" spans="2:12" ht="3" customHeight="1">
      <c r="B165" s="29"/>
      <c r="C165" s="33"/>
      <c r="D165" s="201"/>
      <c r="E165" s="201"/>
      <c r="F165" s="201"/>
      <c r="G165" s="10"/>
      <c r="H165" s="10"/>
      <c r="I165" s="10"/>
      <c r="J165" s="10"/>
      <c r="K165" s="10"/>
      <c r="L165" s="10"/>
    </row>
    <row r="166" spans="2:12">
      <c r="B166" s="231" t="s">
        <v>114</v>
      </c>
      <c r="C166" s="231"/>
      <c r="D166" s="231"/>
      <c r="E166" s="231"/>
      <c r="F166" s="231"/>
      <c r="G166" s="231"/>
      <c r="H166" s="231"/>
      <c r="I166" s="231"/>
      <c r="J166" s="231"/>
      <c r="K166" s="231"/>
      <c r="L166" s="231"/>
    </row>
    <row r="167" spans="2:12" ht="2.25" customHeight="1">
      <c r="B167" s="29"/>
      <c r="C167" s="33"/>
      <c r="D167" s="201"/>
      <c r="E167" s="201"/>
      <c r="F167" s="201"/>
      <c r="G167" s="29"/>
      <c r="H167" s="10"/>
      <c r="I167" s="10"/>
      <c r="J167" s="10"/>
      <c r="K167" s="10"/>
      <c r="L167" s="10"/>
    </row>
    <row r="168" spans="2:12">
      <c r="B168" s="299" t="s">
        <v>129</v>
      </c>
      <c r="C168" s="299"/>
      <c r="D168" s="299"/>
      <c r="E168" s="299"/>
      <c r="F168" s="299"/>
      <c r="G168" s="299"/>
      <c r="H168" s="299"/>
      <c r="I168" s="299"/>
      <c r="J168" s="299"/>
      <c r="K168" s="299"/>
      <c r="L168" s="299"/>
    </row>
    <row r="169" spans="2:12">
      <c r="B169" s="48"/>
      <c r="C169" s="48"/>
      <c r="D169" s="48"/>
      <c r="E169" s="48"/>
      <c r="F169" s="48"/>
      <c r="G169" s="48"/>
      <c r="H169" s="41"/>
      <c r="I169" s="41"/>
      <c r="J169" s="41"/>
      <c r="K169" s="41"/>
      <c r="L169" s="10"/>
    </row>
    <row r="170" spans="2:12">
      <c r="B170" s="66" t="s">
        <v>115</v>
      </c>
      <c r="C170" s="66"/>
      <c r="D170" s="66"/>
      <c r="E170" s="66"/>
      <c r="F170" s="66"/>
      <c r="G170" s="66"/>
      <c r="H170" s="41"/>
      <c r="I170" s="41"/>
      <c r="J170" s="41"/>
      <c r="K170" s="41"/>
      <c r="L170" s="10"/>
    </row>
    <row r="171" spans="2:12" ht="6" customHeight="1">
      <c r="B171" s="42"/>
      <c r="C171" s="42"/>
      <c r="D171" s="42"/>
      <c r="E171" s="42"/>
      <c r="F171" s="42"/>
      <c r="G171" s="42"/>
      <c r="H171" s="41"/>
      <c r="I171" s="41"/>
      <c r="J171" s="41"/>
      <c r="K171" s="41"/>
      <c r="L171" s="10"/>
    </row>
    <row r="172" spans="2:12" ht="45">
      <c r="B172" s="150" t="s">
        <v>128</v>
      </c>
      <c r="C172" s="150"/>
      <c r="D172" s="150"/>
      <c r="E172" s="150"/>
      <c r="F172" s="150"/>
      <c r="G172" s="150"/>
      <c r="H172" s="150"/>
      <c r="I172" s="150"/>
      <c r="J172" s="37" t="s">
        <v>116</v>
      </c>
      <c r="K172" s="40" t="s">
        <v>117</v>
      </c>
      <c r="L172" s="37" t="s">
        <v>158</v>
      </c>
    </row>
    <row r="173" spans="2:12">
      <c r="B173" s="191" t="s">
        <v>35</v>
      </c>
      <c r="C173" s="192"/>
      <c r="D173" s="192"/>
      <c r="E173" s="192"/>
      <c r="F173" s="192"/>
      <c r="G173" s="192"/>
      <c r="H173" s="192"/>
      <c r="I173" s="193"/>
      <c r="J173" s="38">
        <v>1</v>
      </c>
      <c r="K173" s="175">
        <f>J150</f>
        <v>3665.6099046903828</v>
      </c>
      <c r="L173" s="183">
        <f>($J$173/$J$174)*$K$173</f>
        <v>4.5820123808629782</v>
      </c>
    </row>
    <row r="174" spans="2:12">
      <c r="B174" s="194"/>
      <c r="C174" s="195"/>
      <c r="D174" s="195"/>
      <c r="E174" s="195"/>
      <c r="F174" s="195"/>
      <c r="G174" s="195"/>
      <c r="H174" s="195"/>
      <c r="I174" s="196"/>
      <c r="J174" s="39">
        <v>800</v>
      </c>
      <c r="K174" s="177"/>
      <c r="L174" s="184"/>
    </row>
    <row r="175" spans="2:12" ht="18" customHeight="1">
      <c r="B175" s="29"/>
      <c r="C175" s="35"/>
      <c r="D175" s="36"/>
      <c r="E175" s="36"/>
      <c r="F175" s="36"/>
      <c r="G175" s="10"/>
      <c r="H175" s="10"/>
      <c r="I175" s="10"/>
      <c r="J175" s="10"/>
      <c r="K175" s="10"/>
      <c r="L175" s="10"/>
    </row>
    <row r="176" spans="2:12">
      <c r="B176" s="66" t="s">
        <v>118</v>
      </c>
      <c r="C176" s="66"/>
      <c r="D176" s="66"/>
      <c r="E176" s="66"/>
      <c r="F176" s="66"/>
      <c r="G176" s="66"/>
      <c r="H176" s="1"/>
      <c r="I176" s="1"/>
      <c r="J176" s="1"/>
      <c r="K176" s="1"/>
      <c r="L176" s="1"/>
    </row>
    <row r="177" spans="2:12" ht="4.5" customHeight="1">
      <c r="B177" s="43"/>
      <c r="C177" s="43"/>
      <c r="D177" s="43"/>
      <c r="E177" s="43"/>
      <c r="F177" s="43"/>
      <c r="G177" s="43"/>
      <c r="H177" s="1"/>
      <c r="I177" s="1"/>
      <c r="J177" s="1"/>
      <c r="K177" s="1"/>
      <c r="L177" s="1"/>
    </row>
    <row r="178" spans="2:12" ht="45">
      <c r="B178" s="150" t="s">
        <v>128</v>
      </c>
      <c r="C178" s="150"/>
      <c r="D178" s="150"/>
      <c r="E178" s="150"/>
      <c r="F178" s="150"/>
      <c r="G178" s="150"/>
      <c r="H178" s="150"/>
      <c r="I178" s="150"/>
      <c r="J178" s="37" t="s">
        <v>116</v>
      </c>
      <c r="K178" s="37" t="s">
        <v>117</v>
      </c>
      <c r="L178" s="37" t="s">
        <v>158</v>
      </c>
    </row>
    <row r="179" spans="2:12">
      <c r="B179" s="185" t="s">
        <v>35</v>
      </c>
      <c r="C179" s="185"/>
      <c r="D179" s="185"/>
      <c r="E179" s="185"/>
      <c r="F179" s="185"/>
      <c r="G179" s="185"/>
      <c r="H179" s="185"/>
      <c r="I179" s="185"/>
      <c r="J179" s="38">
        <v>1</v>
      </c>
      <c r="K179" s="186">
        <f>J150</f>
        <v>3665.6099046903828</v>
      </c>
      <c r="L179" s="187">
        <f>ROUNDDOWN(($J$179/$J$180)*$K$179,2)</f>
        <v>2.0299999999999998</v>
      </c>
    </row>
    <row r="180" spans="2:12">
      <c r="B180" s="185"/>
      <c r="C180" s="185"/>
      <c r="D180" s="185"/>
      <c r="E180" s="185"/>
      <c r="F180" s="185"/>
      <c r="G180" s="185"/>
      <c r="H180" s="185"/>
      <c r="I180" s="185"/>
      <c r="J180" s="39">
        <v>1800</v>
      </c>
      <c r="K180" s="186"/>
      <c r="L180" s="187"/>
    </row>
    <row r="181" spans="2:12">
      <c r="B181" s="1"/>
      <c r="C181" s="1"/>
      <c r="D181" s="1"/>
      <c r="E181" s="1"/>
      <c r="F181" s="1"/>
      <c r="G181" s="2"/>
      <c r="H181" s="1"/>
      <c r="I181" s="1"/>
      <c r="J181" s="1"/>
      <c r="K181" s="1"/>
      <c r="L181" s="1"/>
    </row>
    <row r="182" spans="2:12">
      <c r="B182" s="66" t="s">
        <v>119</v>
      </c>
      <c r="C182" s="66"/>
      <c r="D182" s="66"/>
      <c r="E182" s="66"/>
      <c r="F182" s="66"/>
      <c r="G182" s="66"/>
      <c r="H182" s="1"/>
      <c r="I182" s="1"/>
      <c r="J182" s="1"/>
      <c r="K182" s="1"/>
      <c r="L182" s="1"/>
    </row>
    <row r="183" spans="2:12" ht="5.25" customHeight="1">
      <c r="B183" s="1"/>
      <c r="C183" s="1"/>
      <c r="D183" s="1"/>
      <c r="E183" s="1"/>
      <c r="F183" s="1"/>
      <c r="G183" s="2"/>
      <c r="H183" s="1"/>
      <c r="I183" s="1"/>
      <c r="J183" s="34"/>
      <c r="K183" s="1"/>
      <c r="L183" s="1"/>
    </row>
    <row r="184" spans="2:12" ht="67.5">
      <c r="B184" s="188" t="s">
        <v>128</v>
      </c>
      <c r="C184" s="189"/>
      <c r="D184" s="189"/>
      <c r="E184" s="189"/>
      <c r="F184" s="190"/>
      <c r="G184" s="68" t="s">
        <v>34</v>
      </c>
      <c r="H184" s="44" t="s">
        <v>122</v>
      </c>
      <c r="I184" s="49" t="s">
        <v>144</v>
      </c>
      <c r="J184" s="45" t="s">
        <v>123</v>
      </c>
      <c r="K184" s="44" t="s">
        <v>124</v>
      </c>
      <c r="L184" s="46" t="s">
        <v>159</v>
      </c>
    </row>
    <row r="185" spans="2:12">
      <c r="B185" s="163" t="s">
        <v>35</v>
      </c>
      <c r="C185" s="164"/>
      <c r="D185" s="164"/>
      <c r="E185" s="164"/>
      <c r="F185" s="165"/>
      <c r="G185" s="53">
        <v>1</v>
      </c>
      <c r="H185" s="151">
        <v>16</v>
      </c>
      <c r="I185" s="18">
        <v>1</v>
      </c>
      <c r="J185" s="172">
        <f>(G185/G186)*H185* (I185/I186)</f>
        <v>2.4930506213928678E-4</v>
      </c>
      <c r="K185" s="175">
        <f>J150</f>
        <v>3665.6099046903828</v>
      </c>
      <c r="L185" s="178">
        <f>J185*K185</f>
        <v>0.91385510506722101</v>
      </c>
    </row>
    <row r="186" spans="2:12">
      <c r="B186" s="166"/>
      <c r="C186" s="167"/>
      <c r="D186" s="167"/>
      <c r="E186" s="167"/>
      <c r="F186" s="168"/>
      <c r="G186" s="181">
        <v>340</v>
      </c>
      <c r="H186" s="151"/>
      <c r="I186" s="161">
        <v>188.76</v>
      </c>
      <c r="J186" s="173"/>
      <c r="K186" s="176"/>
      <c r="L186" s="179"/>
    </row>
    <row r="187" spans="2:12">
      <c r="B187" s="169"/>
      <c r="C187" s="170"/>
      <c r="D187" s="170"/>
      <c r="E187" s="170"/>
      <c r="F187" s="171"/>
      <c r="G187" s="182"/>
      <c r="H187" s="151"/>
      <c r="I187" s="162"/>
      <c r="J187" s="174"/>
      <c r="K187" s="177"/>
      <c r="L187" s="180"/>
    </row>
    <row r="188" spans="2:12"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</row>
    <row r="189" spans="2:12">
      <c r="B189" s="66" t="s">
        <v>121</v>
      </c>
      <c r="C189" s="66"/>
      <c r="D189" s="66"/>
      <c r="E189" s="66"/>
      <c r="F189" s="66"/>
      <c r="G189" s="66"/>
      <c r="H189" s="1"/>
      <c r="I189" s="1"/>
      <c r="J189" s="1"/>
      <c r="K189" s="1"/>
      <c r="L189" s="1"/>
    </row>
    <row r="190" spans="2:12">
      <c r="B190" s="1"/>
      <c r="C190" s="1"/>
      <c r="D190" s="1"/>
      <c r="E190" s="1"/>
      <c r="F190" s="1"/>
      <c r="G190" s="2"/>
      <c r="H190" s="1"/>
      <c r="I190" s="1"/>
      <c r="J190" s="1"/>
      <c r="K190" s="1"/>
      <c r="L190" s="1"/>
    </row>
    <row r="191" spans="2:12" ht="79.5" customHeight="1">
      <c r="B191" s="150" t="s">
        <v>128</v>
      </c>
      <c r="C191" s="150"/>
      <c r="D191" s="150"/>
      <c r="E191" s="150"/>
      <c r="F191" s="150"/>
      <c r="G191" s="44" t="s">
        <v>34</v>
      </c>
      <c r="H191" s="44" t="s">
        <v>126</v>
      </c>
      <c r="I191" s="49" t="s">
        <v>142</v>
      </c>
      <c r="J191" s="45" t="s">
        <v>127</v>
      </c>
      <c r="K191" s="44" t="s">
        <v>124</v>
      </c>
      <c r="L191" s="46" t="s">
        <v>125</v>
      </c>
    </row>
    <row r="192" spans="2:12">
      <c r="B192" s="151" t="s">
        <v>35</v>
      </c>
      <c r="C192" s="151"/>
      <c r="D192" s="151"/>
      <c r="E192" s="151"/>
      <c r="F192" s="151"/>
      <c r="G192" s="65">
        <v>1</v>
      </c>
      <c r="H192" s="151">
        <v>8</v>
      </c>
      <c r="I192" s="18">
        <v>1</v>
      </c>
      <c r="J192" s="152">
        <f>(G192/G193)*H192* (I192/I193)</f>
        <v>5.4333799698447419E-5</v>
      </c>
      <c r="K192" s="153">
        <f>J150</f>
        <v>3665.6099046903828</v>
      </c>
      <c r="L192" s="157">
        <f>J192*K192</f>
        <v>0.19916651433409219</v>
      </c>
    </row>
    <row r="193" spans="2:12">
      <c r="B193" s="151"/>
      <c r="C193" s="151"/>
      <c r="D193" s="151"/>
      <c r="E193" s="151"/>
      <c r="F193" s="151"/>
      <c r="G193" s="160">
        <v>130</v>
      </c>
      <c r="H193" s="151"/>
      <c r="I193" s="161">
        <v>1132.5999999999999</v>
      </c>
      <c r="J193" s="152"/>
      <c r="K193" s="153"/>
      <c r="L193" s="158"/>
    </row>
    <row r="194" spans="2:12">
      <c r="B194" s="151"/>
      <c r="C194" s="151"/>
      <c r="D194" s="151"/>
      <c r="E194" s="151"/>
      <c r="F194" s="151"/>
      <c r="G194" s="160"/>
      <c r="H194" s="151"/>
      <c r="I194" s="162"/>
      <c r="J194" s="152"/>
      <c r="K194" s="153"/>
      <c r="L194" s="159"/>
    </row>
    <row r="195" spans="2:12"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</row>
    <row r="196" spans="2:12">
      <c r="B196" s="30" t="s">
        <v>218</v>
      </c>
      <c r="C196" s="30"/>
      <c r="D196" s="30"/>
      <c r="E196" s="30"/>
      <c r="F196" s="30"/>
      <c r="G196" s="2"/>
      <c r="H196" s="1"/>
      <c r="I196" s="1"/>
      <c r="J196" s="1"/>
      <c r="K196" s="1"/>
      <c r="L196" s="1"/>
    </row>
    <row r="197" spans="2:12"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</row>
    <row r="198" spans="2:12" ht="51">
      <c r="B198" s="154" t="s">
        <v>130</v>
      </c>
      <c r="C198" s="154"/>
      <c r="D198" s="154"/>
      <c r="E198" s="154"/>
      <c r="F198" s="154"/>
      <c r="G198" s="154"/>
      <c r="H198" s="155" t="s">
        <v>135</v>
      </c>
      <c r="I198" s="155"/>
      <c r="J198" s="25" t="s">
        <v>143</v>
      </c>
      <c r="K198" s="25" t="s">
        <v>136</v>
      </c>
      <c r="L198" s="63" t="s">
        <v>157</v>
      </c>
    </row>
    <row r="199" spans="2:12">
      <c r="B199" s="148" t="s">
        <v>131</v>
      </c>
      <c r="C199" s="148"/>
      <c r="D199" s="148"/>
      <c r="E199" s="148"/>
      <c r="F199" s="148"/>
      <c r="G199" s="148"/>
      <c r="H199" s="156">
        <f>$L$173</f>
        <v>4.5820123808629782</v>
      </c>
      <c r="I199" s="156"/>
      <c r="J199" s="100">
        <v>800</v>
      </c>
      <c r="K199" s="101">
        <f>H199*J199</f>
        <v>3665.6099046903828</v>
      </c>
      <c r="L199" s="62">
        <f>J199/J174</f>
        <v>1</v>
      </c>
    </row>
    <row r="200" spans="2:12">
      <c r="B200" s="148" t="s">
        <v>132</v>
      </c>
      <c r="C200" s="148"/>
      <c r="D200" s="148"/>
      <c r="E200" s="148"/>
      <c r="F200" s="148"/>
      <c r="G200" s="148"/>
      <c r="H200" s="149">
        <f>$L$179</f>
        <v>2.0299999999999998</v>
      </c>
      <c r="I200" s="149"/>
      <c r="J200" s="100"/>
      <c r="K200" s="67">
        <f>H200*J200</f>
        <v>0</v>
      </c>
      <c r="L200" s="62">
        <f>J200/J180</f>
        <v>0</v>
      </c>
    </row>
    <row r="201" spans="2:12">
      <c r="B201" s="148" t="s">
        <v>133</v>
      </c>
      <c r="C201" s="148"/>
      <c r="D201" s="148"/>
      <c r="E201" s="148"/>
      <c r="F201" s="148"/>
      <c r="G201" s="148"/>
      <c r="H201" s="149">
        <f>$L$185</f>
        <v>0.91385510506722101</v>
      </c>
      <c r="I201" s="149"/>
      <c r="J201" s="89"/>
      <c r="K201" s="67">
        <f>H201*J201</f>
        <v>0</v>
      </c>
      <c r="L201" s="62">
        <f>J201/($G$186*15)</f>
        <v>0</v>
      </c>
    </row>
    <row r="202" spans="2:12">
      <c r="B202" s="148" t="s">
        <v>134</v>
      </c>
      <c r="C202" s="148"/>
      <c r="D202" s="148"/>
      <c r="E202" s="148"/>
      <c r="F202" s="148"/>
      <c r="G202" s="148"/>
      <c r="H202" s="149">
        <f>L192</f>
        <v>0.19916651433409219</v>
      </c>
      <c r="I202" s="149"/>
      <c r="J202" s="26"/>
      <c r="K202" s="67">
        <f>H202*J202</f>
        <v>0</v>
      </c>
      <c r="L202" s="62">
        <v>0</v>
      </c>
    </row>
    <row r="203" spans="2:12">
      <c r="B203" s="154" t="s">
        <v>13</v>
      </c>
      <c r="C203" s="154"/>
      <c r="D203" s="154"/>
      <c r="E203" s="154"/>
      <c r="F203" s="154"/>
      <c r="G203" s="154"/>
      <c r="H203" s="154"/>
      <c r="I203" s="154"/>
      <c r="J203" s="154"/>
      <c r="K203" s="67">
        <f>SUM(K199:K202)</f>
        <v>3665.6099046903828</v>
      </c>
      <c r="L203" s="64">
        <f>ROUND((L199+L200+L201),0)</f>
        <v>1</v>
      </c>
    </row>
    <row r="206" spans="2:12" ht="42" customHeight="1">
      <c r="B206" s="288" t="s">
        <v>181</v>
      </c>
      <c r="C206" s="288"/>
      <c r="D206" s="288"/>
      <c r="E206" s="288"/>
      <c r="F206" s="288"/>
      <c r="G206" s="288"/>
      <c r="H206" s="288"/>
      <c r="I206" s="288"/>
    </row>
    <row r="207" spans="2:12">
      <c r="B207" s="289" t="s">
        <v>182</v>
      </c>
      <c r="C207" s="289"/>
      <c r="D207" s="289"/>
      <c r="E207" s="289"/>
      <c r="F207" s="289"/>
      <c r="G207" s="289"/>
      <c r="H207" s="289"/>
      <c r="I207" s="82">
        <v>836.97</v>
      </c>
    </row>
    <row r="208" spans="2:12">
      <c r="B208" s="290" t="s">
        <v>183</v>
      </c>
      <c r="C208" s="290"/>
      <c r="D208" s="290"/>
      <c r="E208" s="290"/>
      <c r="F208" s="290"/>
      <c r="G208" s="290"/>
      <c r="H208" s="290"/>
      <c r="I208" s="83">
        <v>836.97</v>
      </c>
    </row>
    <row r="209" spans="2:9">
      <c r="B209" s="291" t="s">
        <v>184</v>
      </c>
      <c r="C209" s="291"/>
      <c r="D209" s="291"/>
      <c r="E209" s="291"/>
      <c r="F209" s="291"/>
      <c r="G209" s="291"/>
      <c r="H209" s="291"/>
      <c r="I209" s="82">
        <v>800</v>
      </c>
    </row>
    <row r="210" spans="2:9">
      <c r="B210" s="290" t="s">
        <v>185</v>
      </c>
      <c r="C210" s="290"/>
      <c r="D210" s="290"/>
      <c r="E210" s="290"/>
      <c r="F210" s="290"/>
      <c r="G210" s="290"/>
      <c r="H210" s="290"/>
      <c r="I210" s="84">
        <f>(I207*I209)/I208</f>
        <v>800</v>
      </c>
    </row>
    <row r="212" spans="2:9">
      <c r="B212" s="289" t="s">
        <v>190</v>
      </c>
      <c r="C212" s="289"/>
      <c r="D212" s="289"/>
      <c r="E212" s="289"/>
      <c r="F212" s="289"/>
      <c r="G212" s="289"/>
      <c r="H212" s="289"/>
      <c r="I212" s="82">
        <f>K17</f>
        <v>382</v>
      </c>
    </row>
    <row r="213" spans="2:9">
      <c r="B213" s="290" t="s">
        <v>183</v>
      </c>
      <c r="C213" s="290"/>
      <c r="D213" s="290"/>
      <c r="E213" s="290"/>
      <c r="F213" s="290"/>
      <c r="G213" s="290"/>
      <c r="H213" s="290"/>
      <c r="I213" s="83">
        <v>100</v>
      </c>
    </row>
    <row r="214" spans="2:9">
      <c r="B214" s="291" t="s">
        <v>184</v>
      </c>
      <c r="C214" s="291"/>
      <c r="D214" s="291"/>
      <c r="E214" s="291"/>
      <c r="F214" s="291"/>
      <c r="G214" s="291"/>
      <c r="H214" s="291"/>
      <c r="I214" s="82">
        <v>1800</v>
      </c>
    </row>
    <row r="215" spans="2:9">
      <c r="B215" s="290" t="s">
        <v>185</v>
      </c>
      <c r="C215" s="290"/>
      <c r="D215" s="290"/>
      <c r="E215" s="290"/>
      <c r="F215" s="290"/>
      <c r="G215" s="290"/>
      <c r="H215" s="290"/>
      <c r="I215" s="84">
        <f>(I212*I214)/I213</f>
        <v>6876</v>
      </c>
    </row>
    <row r="217" spans="2:9">
      <c r="B217" s="289" t="s">
        <v>191</v>
      </c>
      <c r="C217" s="289"/>
      <c r="D217" s="289"/>
      <c r="E217" s="289"/>
      <c r="F217" s="289"/>
      <c r="G217" s="289"/>
      <c r="H217" s="289"/>
      <c r="I217" s="82">
        <v>35</v>
      </c>
    </row>
    <row r="218" spans="2:9">
      <c r="B218" s="290" t="s">
        <v>183</v>
      </c>
      <c r="C218" s="290"/>
      <c r="D218" s="290"/>
      <c r="E218" s="290"/>
      <c r="F218" s="290"/>
      <c r="G218" s="290"/>
      <c r="H218" s="290"/>
      <c r="I218" s="83">
        <v>35</v>
      </c>
    </row>
    <row r="219" spans="2:9">
      <c r="B219" s="291" t="s">
        <v>184</v>
      </c>
      <c r="C219" s="291"/>
      <c r="D219" s="291"/>
      <c r="E219" s="291"/>
      <c r="F219" s="291"/>
      <c r="G219" s="291"/>
      <c r="H219" s="291"/>
      <c r="I219" s="82">
        <v>340</v>
      </c>
    </row>
    <row r="220" spans="2:9">
      <c r="B220" s="290" t="s">
        <v>185</v>
      </c>
      <c r="C220" s="290"/>
      <c r="D220" s="290"/>
      <c r="E220" s="290"/>
      <c r="F220" s="290"/>
      <c r="G220" s="290"/>
      <c r="H220" s="290"/>
      <c r="I220" s="84">
        <f>(I217*I219)/I218</f>
        <v>340</v>
      </c>
    </row>
  </sheetData>
  <mergeCells count="308">
    <mergeCell ref="B152:L152"/>
    <mergeCell ref="B164:L164"/>
    <mergeCell ref="B166:L166"/>
    <mergeCell ref="B168:L168"/>
    <mergeCell ref="K5:L5"/>
    <mergeCell ref="B6:F6"/>
    <mergeCell ref="G6:L6"/>
    <mergeCell ref="B44:L44"/>
    <mergeCell ref="B45:L45"/>
    <mergeCell ref="B63:I63"/>
    <mergeCell ref="B219:H219"/>
    <mergeCell ref="B220:H220"/>
    <mergeCell ref="B212:H212"/>
    <mergeCell ref="B213:H213"/>
    <mergeCell ref="B214:H214"/>
    <mergeCell ref="B215:H215"/>
    <mergeCell ref="B217:H217"/>
    <mergeCell ref="B218:H218"/>
    <mergeCell ref="C73:I73"/>
    <mergeCell ref="J73:L73"/>
    <mergeCell ref="B210:H210"/>
    <mergeCell ref="C135:I135"/>
    <mergeCell ref="C138:I138"/>
    <mergeCell ref="C144:I144"/>
    <mergeCell ref="B148:I148"/>
    <mergeCell ref="C155:I155"/>
    <mergeCell ref="C88:I88"/>
    <mergeCell ref="B107:I107"/>
    <mergeCell ref="B206:I206"/>
    <mergeCell ref="B207:H207"/>
    <mergeCell ref="B208:H208"/>
    <mergeCell ref="B209:H209"/>
    <mergeCell ref="K135:L135"/>
    <mergeCell ref="C89:I89"/>
    <mergeCell ref="C90:I90"/>
    <mergeCell ref="C91:I91"/>
    <mergeCell ref="C106:I106"/>
    <mergeCell ref="K106:L106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K103:L103"/>
    <mergeCell ref="K104:L104"/>
    <mergeCell ref="K105:L105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K101:L101"/>
    <mergeCell ref="K102:L102"/>
    <mergeCell ref="C85:I85"/>
    <mergeCell ref="C86:I86"/>
    <mergeCell ref="C87:I87"/>
    <mergeCell ref="C98:I98"/>
    <mergeCell ref="C99:I99"/>
    <mergeCell ref="C100:I100"/>
    <mergeCell ref="C105:I105"/>
    <mergeCell ref="B92:I92"/>
    <mergeCell ref="C97:I97"/>
    <mergeCell ref="C121:I121"/>
    <mergeCell ref="J121:L121"/>
    <mergeCell ref="C117:I117"/>
    <mergeCell ref="J117:L117"/>
    <mergeCell ref="C118:I118"/>
    <mergeCell ref="J118:L118"/>
    <mergeCell ref="C119:I119"/>
    <mergeCell ref="C123:I123"/>
    <mergeCell ref="J123:L12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8:I128"/>
    <mergeCell ref="J128:L128"/>
    <mergeCell ref="B129:I129"/>
    <mergeCell ref="J129:L129"/>
    <mergeCell ref="C132:I132"/>
    <mergeCell ref="K132:L132"/>
    <mergeCell ref="B131:L131"/>
    <mergeCell ref="C133:I133"/>
    <mergeCell ref="K133:L133"/>
    <mergeCell ref="C134:I134"/>
    <mergeCell ref="K134:L134"/>
    <mergeCell ref="C136:I136"/>
    <mergeCell ref="K136:L136"/>
    <mergeCell ref="C137:I137"/>
    <mergeCell ref="K137:L137"/>
    <mergeCell ref="K138:L138"/>
    <mergeCell ref="B139:I139"/>
    <mergeCell ref="K139:L139"/>
    <mergeCell ref="C142:I142"/>
    <mergeCell ref="J142:L142"/>
    <mergeCell ref="B141:L141"/>
    <mergeCell ref="C143:I143"/>
    <mergeCell ref="J143:L143"/>
    <mergeCell ref="J144:L144"/>
    <mergeCell ref="C145:I145"/>
    <mergeCell ref="J145:L145"/>
    <mergeCell ref="C146:I146"/>
    <mergeCell ref="J146:L146"/>
    <mergeCell ref="C147:I147"/>
    <mergeCell ref="J147:L147"/>
    <mergeCell ref="J148:L148"/>
    <mergeCell ref="C149:I149"/>
    <mergeCell ref="J149:L149"/>
    <mergeCell ref="B150:I150"/>
    <mergeCell ref="J150:L150"/>
    <mergeCell ref="B154:L154"/>
    <mergeCell ref="J155:L156"/>
    <mergeCell ref="C156:I156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C162:I162"/>
    <mergeCell ref="J162:L162"/>
    <mergeCell ref="D163:F163"/>
    <mergeCell ref="D165:F165"/>
    <mergeCell ref="D167:F167"/>
    <mergeCell ref="B172:I172"/>
    <mergeCell ref="L173:L174"/>
    <mergeCell ref="B178:I178"/>
    <mergeCell ref="B179:I180"/>
    <mergeCell ref="K179:K180"/>
    <mergeCell ref="L179:L180"/>
    <mergeCell ref="B184:F184"/>
    <mergeCell ref="K173:K174"/>
    <mergeCell ref="B173:I174"/>
    <mergeCell ref="L192:L194"/>
    <mergeCell ref="G193:G194"/>
    <mergeCell ref="I193:I194"/>
    <mergeCell ref="B185:F187"/>
    <mergeCell ref="H185:H187"/>
    <mergeCell ref="J185:J187"/>
    <mergeCell ref="K185:K187"/>
    <mergeCell ref="L185:L187"/>
    <mergeCell ref="G186:G187"/>
    <mergeCell ref="I186:I187"/>
    <mergeCell ref="B202:G202"/>
    <mergeCell ref="H202:I202"/>
    <mergeCell ref="B203:J203"/>
    <mergeCell ref="B198:G198"/>
    <mergeCell ref="H198:I198"/>
    <mergeCell ref="B199:G199"/>
    <mergeCell ref="H199:I199"/>
    <mergeCell ref="B200:G200"/>
    <mergeCell ref="H200:I200"/>
    <mergeCell ref="J113:L113"/>
    <mergeCell ref="B114:I114"/>
    <mergeCell ref="J114:L114"/>
    <mergeCell ref="B201:G201"/>
    <mergeCell ref="H201:I201"/>
    <mergeCell ref="B191:F191"/>
    <mergeCell ref="B192:F194"/>
    <mergeCell ref="H192:H194"/>
    <mergeCell ref="J192:J194"/>
    <mergeCell ref="K192:K194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K48:L48"/>
    <mergeCell ref="K47:L47"/>
    <mergeCell ref="K46:L46"/>
    <mergeCell ref="K85:L85"/>
    <mergeCell ref="K86:L86"/>
    <mergeCell ref="K87:L87"/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zoomScaleNormal="100" workbookViewId="0">
      <selection activeCell="A9" sqref="A9:D9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309" t="s">
        <v>37</v>
      </c>
      <c r="B2" s="309"/>
      <c r="C2" s="309"/>
      <c r="D2" s="309"/>
      <c r="E2" s="309"/>
      <c r="F2" s="14"/>
    </row>
    <row r="3" spans="1:6" ht="38.25">
      <c r="A3" s="15" t="s">
        <v>25</v>
      </c>
      <c r="B3" s="15" t="s">
        <v>161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3" t="s">
        <v>160</v>
      </c>
      <c r="B4" s="21">
        <v>2</v>
      </c>
      <c r="C4" s="21" t="s">
        <v>23</v>
      </c>
      <c r="D4" s="22"/>
      <c r="E4" s="22">
        <f>B4*D4</f>
        <v>0</v>
      </c>
      <c r="F4" s="17"/>
    </row>
    <row r="5" spans="1:6" s="11" customFormat="1" ht="25.5">
      <c r="A5" s="23" t="s">
        <v>162</v>
      </c>
      <c r="B5" s="21">
        <v>3</v>
      </c>
      <c r="C5" s="21" t="s">
        <v>23</v>
      </c>
      <c r="D5" s="22"/>
      <c r="E5" s="22">
        <f>B5*D5</f>
        <v>0</v>
      </c>
      <c r="F5" s="17"/>
    </row>
    <row r="6" spans="1:6" s="11" customFormat="1">
      <c r="A6" s="23" t="s">
        <v>42</v>
      </c>
      <c r="B6" s="21">
        <v>5</v>
      </c>
      <c r="C6" s="21" t="s">
        <v>24</v>
      </c>
      <c r="D6" s="22"/>
      <c r="E6" s="22">
        <f>B6*D6</f>
        <v>0</v>
      </c>
      <c r="F6" s="17"/>
    </row>
    <row r="7" spans="1:6" s="11" customFormat="1" ht="38.25">
      <c r="A7" s="23" t="s">
        <v>36</v>
      </c>
      <c r="B7" s="21">
        <v>2</v>
      </c>
      <c r="C7" s="21" t="s">
        <v>24</v>
      </c>
      <c r="D7" s="22"/>
      <c r="E7" s="22">
        <f>B7*D7</f>
        <v>0</v>
      </c>
      <c r="F7" s="17"/>
    </row>
    <row r="8" spans="1:6" s="11" customFormat="1">
      <c r="A8" s="23" t="s">
        <v>268</v>
      </c>
      <c r="B8" s="21">
        <v>2</v>
      </c>
      <c r="C8" s="21" t="s">
        <v>23</v>
      </c>
      <c r="D8" s="22"/>
      <c r="E8" s="22">
        <f>B8*D8</f>
        <v>0</v>
      </c>
      <c r="F8" s="17"/>
    </row>
    <row r="9" spans="1:6" s="11" customFormat="1" ht="21" customHeight="1">
      <c r="A9" s="307" t="s">
        <v>39</v>
      </c>
      <c r="B9" s="307"/>
      <c r="C9" s="307"/>
      <c r="D9" s="307"/>
      <c r="E9" s="12">
        <f>SUM(E4:E8)</f>
        <v>0</v>
      </c>
      <c r="F9" s="17"/>
    </row>
    <row r="10" spans="1:6" ht="21.75" customHeight="1">
      <c r="A10" s="308" t="s">
        <v>38</v>
      </c>
      <c r="B10" s="308"/>
      <c r="C10" s="308"/>
      <c r="D10" s="308"/>
      <c r="E10" s="13">
        <f>E9/12</f>
        <v>0</v>
      </c>
      <c r="F10" s="14"/>
    </row>
    <row r="11" spans="1:6">
      <c r="A11" s="307" t="s">
        <v>40</v>
      </c>
      <c r="B11" s="307"/>
      <c r="C11" s="307"/>
      <c r="D11" s="307"/>
      <c r="E11" s="12">
        <f>E9*2</f>
        <v>0</v>
      </c>
      <c r="F11" s="14"/>
    </row>
    <row r="12" spans="1:6">
      <c r="A12" s="308" t="s">
        <v>41</v>
      </c>
      <c r="B12" s="308"/>
      <c r="C12" s="308"/>
      <c r="D12" s="308"/>
      <c r="E12" s="13">
        <f>E10*2</f>
        <v>0</v>
      </c>
      <c r="F12" s="14"/>
    </row>
    <row r="13" spans="1:6">
      <c r="A13" s="14"/>
      <c r="B13" s="14"/>
      <c r="C13" s="14"/>
      <c r="D13" s="14"/>
      <c r="E13" s="14"/>
      <c r="F13" s="14"/>
    </row>
    <row r="14" spans="1:6">
      <c r="A14" s="14"/>
      <c r="B14" s="14"/>
      <c r="C14" s="14"/>
      <c r="D14" s="14"/>
      <c r="E14" s="14"/>
      <c r="F14" s="14"/>
    </row>
  </sheetData>
  <sheetProtection selectLockedCells="1" selectUnlockedCells="1"/>
  <mergeCells count="5">
    <mergeCell ref="A9:D9"/>
    <mergeCell ref="A10:D10"/>
    <mergeCell ref="A2:E2"/>
    <mergeCell ref="A11:D11"/>
    <mergeCell ref="A12:D12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8"/>
  <sheetViews>
    <sheetView workbookViewId="0">
      <selection activeCell="A31" sqref="A31:IV31"/>
    </sheetView>
  </sheetViews>
  <sheetFormatPr defaultRowHeight="12.75"/>
  <cols>
    <col min="1" max="1" width="42.7109375" customWidth="1"/>
    <col min="3" max="3" width="8.7109375" bestFit="1" customWidth="1"/>
    <col min="4" max="4" width="9.85546875" bestFit="1" customWidth="1"/>
    <col min="5" max="5" width="14.28515625" bestFit="1" customWidth="1"/>
  </cols>
  <sheetData>
    <row r="1" spans="1:5">
      <c r="A1" s="74"/>
      <c r="B1" s="14"/>
      <c r="C1" s="14"/>
      <c r="D1" s="14"/>
      <c r="E1" s="14"/>
    </row>
    <row r="2" spans="1:5">
      <c r="A2" s="311" t="s">
        <v>32</v>
      </c>
      <c r="B2" s="311"/>
      <c r="C2" s="311"/>
      <c r="D2" s="311"/>
      <c r="E2" s="311"/>
    </row>
    <row r="3" spans="1:5" ht="38.25">
      <c r="A3" s="118" t="s">
        <v>20</v>
      </c>
      <c r="B3" s="118" t="s">
        <v>21</v>
      </c>
      <c r="C3" s="119" t="s">
        <v>163</v>
      </c>
      <c r="D3" s="119" t="s">
        <v>19</v>
      </c>
      <c r="E3" s="119" t="s">
        <v>22</v>
      </c>
    </row>
    <row r="4" spans="1:5">
      <c r="A4" s="124" t="s">
        <v>234</v>
      </c>
      <c r="B4" s="124" t="s">
        <v>164</v>
      </c>
      <c r="C4" s="124">
        <v>5</v>
      </c>
      <c r="D4" s="58"/>
      <c r="E4" s="58">
        <f t="shared" ref="E4:E28" si="0">C4*D4</f>
        <v>0</v>
      </c>
    </row>
    <row r="5" spans="1:5">
      <c r="A5" s="120" t="s">
        <v>235</v>
      </c>
      <c r="B5" s="120" t="s">
        <v>164</v>
      </c>
      <c r="C5" s="120">
        <v>1</v>
      </c>
      <c r="D5" s="58"/>
      <c r="E5" s="58">
        <f t="shared" si="0"/>
        <v>0</v>
      </c>
    </row>
    <row r="6" spans="1:5">
      <c r="A6" s="124" t="s">
        <v>236</v>
      </c>
      <c r="B6" s="124" t="s">
        <v>221</v>
      </c>
      <c r="C6" s="124">
        <v>1</v>
      </c>
      <c r="D6" s="58"/>
      <c r="E6" s="58">
        <f t="shared" si="0"/>
        <v>0</v>
      </c>
    </row>
    <row r="7" spans="1:5">
      <c r="A7" s="124" t="s">
        <v>237</v>
      </c>
      <c r="B7" s="124" t="s">
        <v>221</v>
      </c>
      <c r="C7" s="124">
        <v>1</v>
      </c>
      <c r="D7" s="58"/>
      <c r="E7" s="58">
        <f t="shared" si="0"/>
        <v>0</v>
      </c>
    </row>
    <row r="8" spans="1:5">
      <c r="A8" s="124" t="s">
        <v>238</v>
      </c>
      <c r="B8" s="124" t="s">
        <v>221</v>
      </c>
      <c r="C8" s="124">
        <v>3</v>
      </c>
      <c r="D8" s="58"/>
      <c r="E8" s="58">
        <f t="shared" si="0"/>
        <v>0</v>
      </c>
    </row>
    <row r="9" spans="1:5">
      <c r="A9" s="120" t="s">
        <v>239</v>
      </c>
      <c r="B9" s="120" t="s">
        <v>221</v>
      </c>
      <c r="C9" s="120">
        <v>3</v>
      </c>
      <c r="D9" s="58"/>
      <c r="E9" s="58">
        <f t="shared" si="0"/>
        <v>0</v>
      </c>
    </row>
    <row r="10" spans="1:5">
      <c r="A10" s="120" t="s">
        <v>240</v>
      </c>
      <c r="B10" s="120" t="s">
        <v>221</v>
      </c>
      <c r="C10" s="120">
        <v>6</v>
      </c>
      <c r="D10" s="58"/>
      <c r="E10" s="58">
        <f t="shared" si="0"/>
        <v>0</v>
      </c>
    </row>
    <row r="11" spans="1:5">
      <c r="A11" s="120" t="s">
        <v>241</v>
      </c>
      <c r="B11" s="120" t="s">
        <v>221</v>
      </c>
      <c r="C11" s="120">
        <v>6</v>
      </c>
      <c r="D11" s="125"/>
      <c r="E11" s="58">
        <f t="shared" si="0"/>
        <v>0</v>
      </c>
    </row>
    <row r="12" spans="1:5" ht="12.75" customHeight="1">
      <c r="A12" s="120" t="s">
        <v>242</v>
      </c>
      <c r="B12" s="120" t="s">
        <v>221</v>
      </c>
      <c r="C12" s="120">
        <v>15</v>
      </c>
      <c r="D12" s="127"/>
      <c r="E12" s="126">
        <f t="shared" si="0"/>
        <v>0</v>
      </c>
    </row>
    <row r="13" spans="1:5">
      <c r="A13" s="120" t="s">
        <v>165</v>
      </c>
      <c r="B13" s="120" t="s">
        <v>221</v>
      </c>
      <c r="C13" s="120">
        <v>1</v>
      </c>
      <c r="D13" s="127"/>
      <c r="E13" s="126">
        <f t="shared" si="0"/>
        <v>0</v>
      </c>
    </row>
    <row r="14" spans="1:5">
      <c r="A14" s="120" t="s">
        <v>243</v>
      </c>
      <c r="B14" s="120" t="s">
        <v>221</v>
      </c>
      <c r="C14" s="120">
        <v>6</v>
      </c>
      <c r="D14" s="58"/>
      <c r="E14" s="58">
        <f t="shared" si="0"/>
        <v>0</v>
      </c>
    </row>
    <row r="15" spans="1:5">
      <c r="A15" s="124" t="s">
        <v>244</v>
      </c>
      <c r="B15" s="124" t="s">
        <v>221</v>
      </c>
      <c r="C15" s="124">
        <v>5</v>
      </c>
      <c r="D15" s="58"/>
      <c r="E15" s="58">
        <f t="shared" si="0"/>
        <v>0</v>
      </c>
    </row>
    <row r="16" spans="1:5">
      <c r="A16" s="124" t="s">
        <v>245</v>
      </c>
      <c r="B16" s="124" t="s">
        <v>221</v>
      </c>
      <c r="C16" s="124">
        <v>3</v>
      </c>
      <c r="D16" s="126"/>
      <c r="E16" s="126">
        <f t="shared" si="0"/>
        <v>0</v>
      </c>
    </row>
    <row r="17" spans="1:5">
      <c r="A17" s="124" t="s">
        <v>246</v>
      </c>
      <c r="B17" s="124" t="s">
        <v>221</v>
      </c>
      <c r="C17" s="124">
        <v>1</v>
      </c>
      <c r="D17" s="126"/>
      <c r="E17" s="126">
        <f t="shared" si="0"/>
        <v>0</v>
      </c>
    </row>
    <row r="18" spans="1:5">
      <c r="A18" s="124" t="s">
        <v>247</v>
      </c>
      <c r="B18" s="124" t="s">
        <v>164</v>
      </c>
      <c r="C18" s="124">
        <v>3</v>
      </c>
      <c r="D18" s="58"/>
      <c r="E18" s="58">
        <f t="shared" si="0"/>
        <v>0</v>
      </c>
    </row>
    <row r="19" spans="1:5" ht="12.75" customHeight="1">
      <c r="A19" s="124" t="s">
        <v>248</v>
      </c>
      <c r="B19" s="124" t="s">
        <v>164</v>
      </c>
      <c r="C19" s="124">
        <v>3</v>
      </c>
      <c r="D19" s="126"/>
      <c r="E19" s="126">
        <f t="shared" si="0"/>
        <v>0</v>
      </c>
    </row>
    <row r="20" spans="1:5">
      <c r="A20" s="124" t="s">
        <v>249</v>
      </c>
      <c r="B20" s="124" t="s">
        <v>221</v>
      </c>
      <c r="C20" s="124">
        <v>1</v>
      </c>
      <c r="D20" s="126"/>
      <c r="E20" s="126">
        <f t="shared" si="0"/>
        <v>0</v>
      </c>
    </row>
    <row r="21" spans="1:5">
      <c r="A21" s="124" t="s">
        <v>250</v>
      </c>
      <c r="B21" s="124" t="s">
        <v>221</v>
      </c>
      <c r="C21" s="124">
        <v>2</v>
      </c>
      <c r="D21" s="58"/>
      <c r="E21" s="58">
        <f t="shared" si="0"/>
        <v>0</v>
      </c>
    </row>
    <row r="22" spans="1:5" ht="12.75" customHeight="1">
      <c r="A22" s="124" t="s">
        <v>251</v>
      </c>
      <c r="B22" s="124" t="s">
        <v>24</v>
      </c>
      <c r="C22" s="124">
        <v>2</v>
      </c>
      <c r="D22" s="58"/>
      <c r="E22" s="58">
        <f t="shared" si="0"/>
        <v>0</v>
      </c>
    </row>
    <row r="23" spans="1:5">
      <c r="A23" s="124" t="s">
        <v>252</v>
      </c>
      <c r="B23" s="124" t="s">
        <v>253</v>
      </c>
      <c r="C23" s="124">
        <v>6</v>
      </c>
      <c r="D23" s="58"/>
      <c r="E23" s="58">
        <f t="shared" si="0"/>
        <v>0</v>
      </c>
    </row>
    <row r="24" spans="1:5">
      <c r="A24" s="124" t="s">
        <v>254</v>
      </c>
      <c r="B24" s="124" t="s">
        <v>221</v>
      </c>
      <c r="C24" s="124">
        <v>1</v>
      </c>
      <c r="D24" s="58"/>
      <c r="E24" s="58">
        <f t="shared" si="0"/>
        <v>0</v>
      </c>
    </row>
    <row r="25" spans="1:5">
      <c r="A25" s="124" t="s">
        <v>255</v>
      </c>
      <c r="B25" s="124" t="s">
        <v>221</v>
      </c>
      <c r="C25" s="124">
        <v>5</v>
      </c>
      <c r="D25" s="58"/>
      <c r="E25" s="58">
        <f t="shared" si="0"/>
        <v>0</v>
      </c>
    </row>
    <row r="26" spans="1:5">
      <c r="A26" s="120" t="s">
        <v>256</v>
      </c>
      <c r="B26" s="120" t="s">
        <v>221</v>
      </c>
      <c r="C26" s="120">
        <v>24</v>
      </c>
      <c r="D26" s="58"/>
      <c r="E26" s="58">
        <f t="shared" si="0"/>
        <v>0</v>
      </c>
    </row>
    <row r="27" spans="1:5">
      <c r="A27" s="120" t="s">
        <v>257</v>
      </c>
      <c r="B27" s="120" t="s">
        <v>221</v>
      </c>
      <c r="C27" s="120">
        <v>1</v>
      </c>
      <c r="D27" s="58"/>
      <c r="E27" s="58">
        <f t="shared" si="0"/>
        <v>0</v>
      </c>
    </row>
    <row r="28" spans="1:5">
      <c r="A28" s="120" t="s">
        <v>258</v>
      </c>
      <c r="B28" s="120" t="s">
        <v>221</v>
      </c>
      <c r="C28" s="120">
        <v>1</v>
      </c>
      <c r="D28" s="58"/>
      <c r="E28" s="58">
        <f t="shared" si="0"/>
        <v>0</v>
      </c>
    </row>
    <row r="29" spans="1:5">
      <c r="A29" s="120" t="s">
        <v>259</v>
      </c>
      <c r="B29" s="120" t="s">
        <v>221</v>
      </c>
      <c r="C29" s="120">
        <v>1</v>
      </c>
      <c r="D29" s="58"/>
      <c r="E29" s="58">
        <f>C29*D29</f>
        <v>0</v>
      </c>
    </row>
    <row r="30" spans="1:5">
      <c r="A30" s="120" t="s">
        <v>260</v>
      </c>
      <c r="B30" s="120" t="s">
        <v>261</v>
      </c>
      <c r="C30" s="120">
        <v>2</v>
      </c>
      <c r="D30" s="58"/>
      <c r="E30" s="58">
        <f t="shared" ref="E30:E35" si="1">C30*D30</f>
        <v>0</v>
      </c>
    </row>
    <row r="31" spans="1:5">
      <c r="A31" s="120" t="s">
        <v>262</v>
      </c>
      <c r="B31" s="120" t="s">
        <v>263</v>
      </c>
      <c r="C31" s="120">
        <v>2</v>
      </c>
      <c r="D31" s="58"/>
      <c r="E31" s="58">
        <f t="shared" si="1"/>
        <v>0</v>
      </c>
    </row>
    <row r="32" spans="1:5">
      <c r="A32" s="120" t="s">
        <v>264</v>
      </c>
      <c r="B32" s="120" t="s">
        <v>263</v>
      </c>
      <c r="C32" s="120">
        <v>2</v>
      </c>
      <c r="D32" s="58"/>
      <c r="E32" s="58">
        <f t="shared" si="1"/>
        <v>0</v>
      </c>
    </row>
    <row r="33" spans="1:5">
      <c r="A33" s="120" t="s">
        <v>265</v>
      </c>
      <c r="B33" s="120" t="s">
        <v>263</v>
      </c>
      <c r="C33" s="120">
        <v>2</v>
      </c>
      <c r="D33" s="58"/>
      <c r="E33" s="58">
        <f t="shared" si="1"/>
        <v>0</v>
      </c>
    </row>
    <row r="34" spans="1:5">
      <c r="A34" s="120" t="s">
        <v>266</v>
      </c>
      <c r="B34" s="120" t="s">
        <v>221</v>
      </c>
      <c r="C34" s="120">
        <v>1</v>
      </c>
      <c r="D34" s="58"/>
      <c r="E34" s="58">
        <f t="shared" si="1"/>
        <v>0</v>
      </c>
    </row>
    <row r="35" spans="1:5">
      <c r="A35" s="120" t="s">
        <v>267</v>
      </c>
      <c r="B35" s="120" t="s">
        <v>221</v>
      </c>
      <c r="C35" s="120">
        <v>1</v>
      </c>
      <c r="D35" s="58"/>
      <c r="E35" s="58">
        <f t="shared" si="1"/>
        <v>0</v>
      </c>
    </row>
    <row r="36" spans="1:5">
      <c r="A36" s="312" t="s">
        <v>28</v>
      </c>
      <c r="B36" s="313"/>
      <c r="C36" s="313"/>
      <c r="D36" s="314"/>
      <c r="E36" s="123">
        <f>SUM(E4:E35)</f>
        <v>0</v>
      </c>
    </row>
    <row r="37" spans="1:5">
      <c r="A37" s="310" t="s">
        <v>29</v>
      </c>
      <c r="B37" s="310"/>
      <c r="C37" s="310"/>
      <c r="D37" s="310"/>
      <c r="E37" s="75">
        <f>E36*12</f>
        <v>0</v>
      </c>
    </row>
    <row r="38" spans="1:5">
      <c r="A38" s="310" t="s">
        <v>31</v>
      </c>
      <c r="B38" s="310"/>
      <c r="C38" s="310"/>
      <c r="D38" s="310"/>
      <c r="E38" s="75">
        <f>E36/1</f>
        <v>0</v>
      </c>
    </row>
  </sheetData>
  <mergeCells count="4">
    <mergeCell ref="A38:D38"/>
    <mergeCell ref="A2:E2"/>
    <mergeCell ref="A36:D36"/>
    <mergeCell ref="A37:D37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C6" sqref="C6"/>
    </sheetView>
  </sheetViews>
  <sheetFormatPr defaultRowHeight="12.75"/>
  <cols>
    <col min="1" max="1" width="43.85546875" customWidth="1"/>
    <col min="2" max="2" width="18.140625" customWidth="1"/>
    <col min="3" max="3" width="13.140625" customWidth="1"/>
    <col min="4" max="4" width="9.5703125" bestFit="1" customWidth="1"/>
    <col min="5" max="5" width="12.7109375" customWidth="1"/>
    <col min="6" max="6" width="11.85546875" bestFit="1" customWidth="1"/>
    <col min="7" max="7" width="10.7109375" customWidth="1"/>
    <col min="8" max="8" width="12.140625" bestFit="1" customWidth="1"/>
  </cols>
  <sheetData>
    <row r="1" spans="1:8">
      <c r="A1" s="19"/>
      <c r="B1" s="20"/>
      <c r="C1" s="20"/>
      <c r="D1" s="20"/>
      <c r="E1" s="20"/>
      <c r="F1" s="20"/>
      <c r="G1" s="20"/>
      <c r="H1" s="20"/>
    </row>
    <row r="2" spans="1:8">
      <c r="A2" s="318" t="s">
        <v>104</v>
      </c>
      <c r="B2" s="318"/>
      <c r="C2" s="318"/>
      <c r="D2" s="318"/>
      <c r="E2" s="318"/>
      <c r="F2" s="20"/>
      <c r="G2" s="20"/>
      <c r="H2" s="20"/>
    </row>
    <row r="3" spans="1:8" ht="101.25" customHeight="1">
      <c r="A3" s="56" t="s">
        <v>20</v>
      </c>
      <c r="B3" s="56" t="s">
        <v>21</v>
      </c>
      <c r="C3" s="57" t="s">
        <v>150</v>
      </c>
      <c r="D3" s="57" t="s">
        <v>19</v>
      </c>
      <c r="E3" s="57" t="s">
        <v>22</v>
      </c>
      <c r="F3" s="20"/>
      <c r="G3" s="20"/>
      <c r="H3" s="20"/>
    </row>
    <row r="4" spans="1:8" ht="25.5">
      <c r="A4" s="54" t="s">
        <v>176</v>
      </c>
      <c r="B4" s="55" t="s">
        <v>177</v>
      </c>
      <c r="C4" s="50">
        <v>1</v>
      </c>
      <c r="D4" s="60">
        <v>55.6</v>
      </c>
      <c r="E4" s="58">
        <f>C4*D4</f>
        <v>55.6</v>
      </c>
      <c r="F4" s="20"/>
      <c r="G4" s="20"/>
      <c r="H4" s="20"/>
    </row>
    <row r="5" spans="1:8" ht="25.5">
      <c r="A5" s="54" t="s">
        <v>222</v>
      </c>
      <c r="B5" s="55" t="s">
        <v>153</v>
      </c>
      <c r="C5" s="50">
        <v>12</v>
      </c>
      <c r="D5" s="58">
        <v>12.67</v>
      </c>
      <c r="E5" s="58">
        <f>C5*D5</f>
        <v>152.04</v>
      </c>
      <c r="F5" s="20"/>
      <c r="G5" s="20"/>
      <c r="H5" s="20"/>
    </row>
    <row r="6" spans="1:8">
      <c r="A6" s="54" t="s">
        <v>152</v>
      </c>
      <c r="B6" s="55" t="s">
        <v>151</v>
      </c>
      <c r="C6" s="50">
        <v>1</v>
      </c>
      <c r="D6" s="58">
        <v>19.309999999999999</v>
      </c>
      <c r="E6" s="58">
        <f>C6*D6</f>
        <v>19.309999999999999</v>
      </c>
      <c r="F6" s="20"/>
      <c r="G6" s="20"/>
      <c r="H6" s="20"/>
    </row>
    <row r="7" spans="1:8">
      <c r="A7" s="315" t="s">
        <v>28</v>
      </c>
      <c r="B7" s="316"/>
      <c r="C7" s="316"/>
      <c r="D7" s="317"/>
      <c r="E7" s="59">
        <f>SUM(E4:E6)</f>
        <v>226.95</v>
      </c>
      <c r="F7" s="20"/>
      <c r="G7" s="20"/>
      <c r="H7" s="20"/>
    </row>
    <row r="8" spans="1:8">
      <c r="A8" s="315" t="s">
        <v>29</v>
      </c>
      <c r="B8" s="316"/>
      <c r="C8" s="316"/>
      <c r="D8" s="317"/>
      <c r="E8" s="59">
        <f>E7*12</f>
        <v>2723.3999999999996</v>
      </c>
      <c r="F8" s="20"/>
      <c r="G8" s="20"/>
      <c r="H8" s="20"/>
    </row>
    <row r="9" spans="1:8">
      <c r="A9" s="315" t="s">
        <v>31</v>
      </c>
      <c r="B9" s="316"/>
      <c r="C9" s="316"/>
      <c r="D9" s="317"/>
      <c r="E9" s="59">
        <f>E7/1</f>
        <v>226.95</v>
      </c>
      <c r="F9" s="20"/>
      <c r="G9" s="20"/>
      <c r="H9" s="20"/>
    </row>
  </sheetData>
  <mergeCells count="4">
    <mergeCell ref="A9:D9"/>
    <mergeCell ref="A2:E2"/>
    <mergeCell ref="A7:D7"/>
    <mergeCell ref="A8:D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workbookViewId="0">
      <selection activeCell="H9" sqref="H9"/>
    </sheetView>
  </sheetViews>
  <sheetFormatPr defaultRowHeight="12.75"/>
  <cols>
    <col min="1" max="1" width="87.42578125" bestFit="1" customWidth="1"/>
    <col min="2" max="2" width="14.140625" customWidth="1"/>
    <col min="3" max="3" width="12" customWidth="1"/>
    <col min="4" max="4" width="12.140625" customWidth="1"/>
    <col min="5" max="5" width="14.42578125" customWidth="1"/>
    <col min="6" max="6" width="10.5703125" customWidth="1"/>
    <col min="7" max="7" width="14" customWidth="1"/>
    <col min="8" max="8" width="11" bestFit="1" customWidth="1"/>
  </cols>
  <sheetData>
    <row r="1" spans="1:8">
      <c r="A1" s="319" t="s">
        <v>33</v>
      </c>
      <c r="B1" s="320"/>
      <c r="C1" s="320"/>
      <c r="D1" s="320"/>
      <c r="E1" s="320"/>
      <c r="F1" s="320"/>
      <c r="G1" s="320"/>
      <c r="H1" s="321"/>
    </row>
    <row r="2" spans="1:8" ht="38.25">
      <c r="A2" s="76" t="s">
        <v>30</v>
      </c>
      <c r="B2" s="76" t="s">
        <v>166</v>
      </c>
      <c r="C2" s="76" t="s">
        <v>167</v>
      </c>
      <c r="D2" s="76" t="s">
        <v>168</v>
      </c>
      <c r="E2" s="76" t="s">
        <v>169</v>
      </c>
      <c r="F2" s="76" t="s">
        <v>170</v>
      </c>
      <c r="G2" s="76" t="s">
        <v>171</v>
      </c>
      <c r="H2" s="76" t="s">
        <v>172</v>
      </c>
    </row>
    <row r="3" spans="1:8">
      <c r="A3" s="121" t="s">
        <v>231</v>
      </c>
      <c r="B3" s="61">
        <v>1</v>
      </c>
      <c r="C3" s="77">
        <v>1496.77</v>
      </c>
      <c r="D3" s="77">
        <f>B3*C3</f>
        <v>1496.77</v>
      </c>
      <c r="E3" s="77">
        <f>0.25%*D3</f>
        <v>3.7419250000000002</v>
      </c>
      <c r="F3" s="78">
        <v>60</v>
      </c>
      <c r="G3" s="79">
        <f>D3/F3</f>
        <v>24.946166666666667</v>
      </c>
      <c r="H3" s="79">
        <f>E3+G3</f>
        <v>28.688091666666665</v>
      </c>
    </row>
    <row r="4" spans="1:8">
      <c r="A4" s="121" t="s">
        <v>232</v>
      </c>
      <c r="B4" s="61">
        <v>1</v>
      </c>
      <c r="C4" s="77">
        <v>1596.53</v>
      </c>
      <c r="D4" s="77">
        <f>B4*C4</f>
        <v>1596.53</v>
      </c>
      <c r="E4" s="77">
        <f>0.25%*D4</f>
        <v>3.9913250000000002</v>
      </c>
      <c r="F4" s="78">
        <v>60</v>
      </c>
      <c r="G4" s="79">
        <f>D4/F4</f>
        <v>26.608833333333333</v>
      </c>
      <c r="H4" s="79">
        <f>E4+G4</f>
        <v>30.600158333333333</v>
      </c>
    </row>
    <row r="5" spans="1:8">
      <c r="A5" s="122" t="s">
        <v>173</v>
      </c>
      <c r="B5" s="61">
        <v>1</v>
      </c>
      <c r="C5" s="77">
        <v>46.67</v>
      </c>
      <c r="D5" s="77">
        <f>B5*C5</f>
        <v>46.67</v>
      </c>
      <c r="E5" s="77">
        <f>0.25%*D5</f>
        <v>0.116675</v>
      </c>
      <c r="F5" s="78">
        <v>60</v>
      </c>
      <c r="G5" s="79">
        <f>D5/F5</f>
        <v>0.77783333333333338</v>
      </c>
      <c r="H5" s="79">
        <f>E5+G5</f>
        <v>0.89450833333333335</v>
      </c>
    </row>
    <row r="6" spans="1:8">
      <c r="A6" s="122" t="s">
        <v>233</v>
      </c>
      <c r="B6" s="61">
        <v>1</v>
      </c>
      <c r="C6" s="77">
        <v>47.32</v>
      </c>
      <c r="D6" s="77">
        <f>B6*C6</f>
        <v>47.32</v>
      </c>
      <c r="E6" s="77">
        <f>0.25%*D6</f>
        <v>0.1183</v>
      </c>
      <c r="F6" s="78">
        <v>60</v>
      </c>
      <c r="G6" s="79">
        <f>D6/F6</f>
        <v>0.78866666666666663</v>
      </c>
      <c r="H6" s="79">
        <f>E6+G6</f>
        <v>0.90696666666666659</v>
      </c>
    </row>
    <row r="7" spans="1:8">
      <c r="A7" s="322" t="s">
        <v>174</v>
      </c>
      <c r="B7" s="322"/>
      <c r="C7" s="322"/>
      <c r="D7" s="77"/>
      <c r="E7" s="61"/>
      <c r="F7" s="78"/>
      <c r="G7" s="80"/>
      <c r="H7" s="81">
        <f>SUM(H3:H6)</f>
        <v>61.089725000000001</v>
      </c>
    </row>
    <row r="8" spans="1:8">
      <c r="A8" s="322" t="s">
        <v>29</v>
      </c>
      <c r="B8" s="322"/>
      <c r="C8" s="322"/>
      <c r="D8" s="77"/>
      <c r="E8" s="61"/>
      <c r="F8" s="78"/>
      <c r="G8" s="80"/>
      <c r="H8" s="81">
        <f>H7*12</f>
        <v>733.07670000000007</v>
      </c>
    </row>
    <row r="9" spans="1:8">
      <c r="A9" s="323" t="s">
        <v>175</v>
      </c>
      <c r="B9" s="323"/>
      <c r="C9" s="323"/>
      <c r="D9" s="77"/>
      <c r="E9" s="61"/>
      <c r="F9" s="78"/>
      <c r="G9" s="80"/>
      <c r="H9" s="81">
        <f>H7/1</f>
        <v>61.089725000000001</v>
      </c>
    </row>
  </sheetData>
  <mergeCells count="4">
    <mergeCell ref="A1:H1"/>
    <mergeCell ref="A7:C7"/>
    <mergeCell ref="A8:C8"/>
    <mergeCell ref="A9:C9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Servente</vt:lpstr>
      <vt:lpstr>Uniforme</vt:lpstr>
      <vt:lpstr>Materiais</vt:lpstr>
      <vt:lpstr>Materiais de Higiene</vt:lpstr>
      <vt:lpstr>Equipamentos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"11911"</cp:lastModifiedBy>
  <cp:lastPrinted>2018-03-07T19:51:51Z</cp:lastPrinted>
  <dcterms:created xsi:type="dcterms:W3CDTF">2016-09-02T16:32:58Z</dcterms:created>
  <dcterms:modified xsi:type="dcterms:W3CDTF">2019-11-11T19:34:26Z</dcterms:modified>
</cp:coreProperties>
</file>